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aylor\OneDrive - City of Lafayette\Desktop\"/>
    </mc:Choice>
  </mc:AlternateContent>
  <xr:revisionPtr revIDLastSave="0" documentId="13_ncr:1_{2D29CF4F-C5EC-4B61-B5A0-AAF80CF07E44}" xr6:coauthVersionLast="47" xr6:coauthVersionMax="47" xr10:uidLastSave="{00000000-0000-0000-0000-000000000000}"/>
  <bookViews>
    <workbookView xWindow="2790" yWindow="1155" windowWidth="25485" windowHeight="14190" tabRatio="688" xr2:uid="{00000000-000D-0000-FFFF-FFFF00000000}"/>
  </bookViews>
  <sheets>
    <sheet name="Home" sheetId="1" r:id="rId1"/>
    <sheet name="Flat Fees" sheetId="11" r:id="rId2"/>
    <sheet name="Addition" sheetId="2" r:id="rId3"/>
    <sheet name="New SFR" sheetId="3" r:id="rId4"/>
    <sheet name="New ADU" sheetId="4" r:id="rId5"/>
    <sheet name="New Apt-Condo" sheetId="5" r:id="rId6"/>
    <sheet name="New Duplex-Townhouse" sheetId="6" r:id="rId7"/>
    <sheet name="Commercial" sheetId="7" r:id="rId8"/>
    <sheet name="Master Fee Schedule" sheetId="8" r:id="rId9"/>
    <sheet name="LFFA Fees 2024" sheetId="10" r:id="rId10"/>
  </sheets>
  <definedNames>
    <definedName name="Dropdown1" localSheetId="2">Addition!#REF!</definedName>
    <definedName name="Dropdown1" localSheetId="7">Commercial!#REF!</definedName>
    <definedName name="Dropdown1" localSheetId="1">'Flat Fees'!#REF!</definedName>
    <definedName name="Dropdown1" localSheetId="4">'New ADU'!#REF!</definedName>
    <definedName name="Dropdown1" localSheetId="5">'New Apt-Condo'!#REF!</definedName>
    <definedName name="Dropdown1" localSheetId="6">'New Duplex-Townhouse'!#REF!</definedName>
    <definedName name="Dropdown1" localSheetId="3">'New SFR'!#REF!</definedName>
    <definedName name="Dropdown2" localSheetId="2">Addition!#REF!</definedName>
    <definedName name="Dropdown2" localSheetId="7">Commercial!#REF!</definedName>
    <definedName name="Dropdown2" localSheetId="1">'Flat Fees'!#REF!</definedName>
    <definedName name="Dropdown2" localSheetId="4">'New ADU'!#REF!</definedName>
    <definedName name="Dropdown2" localSheetId="5">'New Apt-Condo'!#REF!</definedName>
    <definedName name="Dropdown2" localSheetId="6">'New Duplex-Townhouse'!#REF!</definedName>
    <definedName name="Dropdown2" localSheetId="3">'New SFR'!#REF!</definedName>
    <definedName name="Dropdown3" localSheetId="2">Addition!$G$14</definedName>
    <definedName name="Dropdown3" localSheetId="7">Commercial!$G$14</definedName>
    <definedName name="Dropdown3" localSheetId="1">'Flat Fees'!$G$13</definedName>
    <definedName name="Dropdown3" localSheetId="4">'New ADU'!$G$16</definedName>
    <definedName name="Dropdown3" localSheetId="5">'New Apt-Condo'!$G$14</definedName>
    <definedName name="Dropdown3" localSheetId="6">'New Duplex-Townhouse'!$G$14</definedName>
    <definedName name="Dropdown3" localSheetId="3">'New SFR'!$G$14</definedName>
    <definedName name="_xlnm.Print_Area" localSheetId="2">Addition!$A$1:$I$45</definedName>
    <definedName name="_xlnm.Print_Area" localSheetId="7">Commercial!$A$1:$I$43</definedName>
    <definedName name="_xlnm.Print_Area" localSheetId="1">'Flat Fees'!$A$1:$H$35</definedName>
    <definedName name="_xlnm.Print_Area" localSheetId="8">'Master Fee Schedule'!$A$1:$D$111</definedName>
    <definedName name="_xlnm.Print_Area" localSheetId="4">'New ADU'!$A$1:$I$48</definedName>
    <definedName name="_xlnm.Print_Area" localSheetId="5">'New Apt-Condo'!$A$1:$I$43</definedName>
    <definedName name="_xlnm.Print_Area" localSheetId="6">'New Duplex-Townhouse'!$A$1:$I$43</definedName>
    <definedName name="_xlnm.Print_Area" localSheetId="3">'New SFR'!$A$1:$I$45</definedName>
    <definedName name="Text15" localSheetId="2">Addition!$B$42</definedName>
    <definedName name="Text15" localSheetId="7">Commercial!$B$42</definedName>
    <definedName name="Text15" localSheetId="1">'Flat Fees'!$B$33</definedName>
    <definedName name="Text15" localSheetId="4">'New ADU'!$B$45</definedName>
    <definedName name="Text15" localSheetId="5">'New Apt-Condo'!$B$42</definedName>
    <definedName name="Text15" localSheetId="6">'New Duplex-Townhouse'!$B$42</definedName>
    <definedName name="Text15" localSheetId="3">'New SFR'!$B$42</definedName>
    <definedName name="Text16" localSheetId="2">Addition!$A$32</definedName>
    <definedName name="Text16" localSheetId="7">Commercial!$A$32</definedName>
    <definedName name="Text16" localSheetId="1">'Flat Fees'!$G$25</definedName>
    <definedName name="Text16" localSheetId="4">'New ADU'!$A$35</definedName>
    <definedName name="Text16" localSheetId="5">'New Apt-Condo'!$A$32</definedName>
    <definedName name="Text16" localSheetId="6">'New Duplex-Townhouse'!$A$32</definedName>
    <definedName name="Text16" localSheetId="3">'New SFR'!$A$32</definedName>
    <definedName name="Text18" localSheetId="2">Addition!$A$11</definedName>
    <definedName name="Text18" localSheetId="7">Commercial!$A$11</definedName>
    <definedName name="Text18" localSheetId="1">'Flat Fees'!$A$11</definedName>
    <definedName name="Text18" localSheetId="4">'New ADU'!$A$13</definedName>
    <definedName name="Text18" localSheetId="5">'New Apt-Condo'!$A$11</definedName>
    <definedName name="Text18" localSheetId="6">'New Duplex-Townhouse'!$A$11</definedName>
    <definedName name="Text18" localSheetId="3">'New SFR'!$A$11</definedName>
    <definedName name="Text19" localSheetId="2">Addition!$A$16</definedName>
    <definedName name="Text19" localSheetId="7">Commercial!$A$16</definedName>
    <definedName name="Text19" localSheetId="1">'Flat Fees'!$A$16</definedName>
    <definedName name="Text19" localSheetId="4">'New ADU'!$A$18</definedName>
    <definedName name="Text19" localSheetId="5">'New Apt-Condo'!$A$16</definedName>
    <definedName name="Text19" localSheetId="6">'New Duplex-Townhouse'!$A$16</definedName>
    <definedName name="Text19" localSheetId="3">'New SFR'!$A$16</definedName>
    <definedName name="Text4" localSheetId="2">Addition!$A$22</definedName>
    <definedName name="Text4" localSheetId="7">Commercial!$A$22</definedName>
    <definedName name="Text4" localSheetId="1">'Flat Fees'!#REF!</definedName>
    <definedName name="Text4" localSheetId="4">'New ADU'!$A$24</definedName>
    <definedName name="Text4" localSheetId="5">'New Apt-Condo'!$A$22</definedName>
    <definedName name="Text4" localSheetId="6">'New Duplex-Townhouse'!$A$22</definedName>
    <definedName name="Text4" localSheetId="3">'New SFR'!$A$22</definedName>
    <definedName name="Text5" localSheetId="2">Addition!$G$23</definedName>
    <definedName name="Text5" localSheetId="7">Commercial!$G$23</definedName>
    <definedName name="Text5" localSheetId="1">'Flat Fees'!#REF!</definedName>
    <definedName name="Text5" localSheetId="4">'New ADU'!$G$25</definedName>
    <definedName name="Text5" localSheetId="5">'New Apt-Condo'!$G$23</definedName>
    <definedName name="Text5" localSheetId="6">'New Duplex-Townhouse'!$G$23</definedName>
    <definedName name="Text5" localSheetId="3">'New SFR'!$G$23</definedName>
    <definedName name="Text7" localSheetId="2">Addition!$G$24</definedName>
    <definedName name="Text7" localSheetId="7">Commercial!$G$24</definedName>
    <definedName name="Text7" localSheetId="1">'Flat Fees'!#REF!</definedName>
    <definedName name="Text7" localSheetId="4">'New ADU'!$G$26</definedName>
    <definedName name="Text7" localSheetId="5">'New Apt-Condo'!$G$24</definedName>
    <definedName name="Text7" localSheetId="6">'New Duplex-Townhouse'!$G$24</definedName>
    <definedName name="Text7" localSheetId="3">'New SFR'!$G$24</definedName>
    <definedName name="Z_4749C658_0300_4F51_B304_A54B28F6E9D8_.wvu.PrintArea" localSheetId="2" hidden="1">Addition!$A$1:$I$43</definedName>
    <definedName name="Z_4749C658_0300_4F51_B304_A54B28F6E9D8_.wvu.PrintArea" localSheetId="7" hidden="1">Commercial!$A$1:$I$43</definedName>
    <definedName name="Z_4749C658_0300_4F51_B304_A54B28F6E9D8_.wvu.PrintArea" localSheetId="1" hidden="1">'Flat Fees'!$A$1:$H$34</definedName>
    <definedName name="Z_4749C658_0300_4F51_B304_A54B28F6E9D8_.wvu.PrintArea" localSheetId="8" hidden="1">'Master Fee Schedule'!$A$1:$D$111</definedName>
    <definedName name="Z_4749C658_0300_4F51_B304_A54B28F6E9D8_.wvu.PrintArea" localSheetId="4" hidden="1">'New ADU'!$A$1:$I$46</definedName>
    <definedName name="Z_4749C658_0300_4F51_B304_A54B28F6E9D8_.wvu.PrintArea" localSheetId="5" hidden="1">'New Apt-Condo'!$A$1:$I$43</definedName>
    <definedName name="Z_4749C658_0300_4F51_B304_A54B28F6E9D8_.wvu.PrintArea" localSheetId="6" hidden="1">'New Duplex-Townhouse'!$A$1:$I$43</definedName>
    <definedName name="Z_4749C658_0300_4F51_B304_A54B28F6E9D8_.wvu.PrintArea" localSheetId="3" hidden="1">'New SFR'!$A$1:$I$43</definedName>
  </definedNames>
  <calcPr calcId="191029"/>
  <customWorkbookViews>
    <customWorkbookView name="Wolff, Greg - Personal View" guid="{4749C658-0300-4F51-B304-A54B28F6E9D8}" mergeInterval="0" personalView="1" maximized="1" windowWidth="1916" windowHeight="750" tabRatio="8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7" l="1"/>
  <c r="A25" i="6"/>
  <c r="A25" i="5"/>
  <c r="A28" i="4"/>
  <c r="A25" i="3"/>
  <c r="A25" i="2"/>
  <c r="A24" i="11"/>
  <c r="I25" i="7"/>
  <c r="I25" i="6"/>
  <c r="I25" i="5"/>
  <c r="I28" i="4"/>
  <c r="I25" i="3"/>
  <c r="I25" i="2"/>
  <c r="H24" i="11"/>
  <c r="I11" i="2" l="1"/>
  <c r="G20" i="11" a="1"/>
  <c r="G20" i="11" s="1"/>
  <c r="H13" i="11" l="1"/>
  <c r="H12" i="11" l="1"/>
  <c r="G12" i="11" a="1"/>
  <c r="G12" i="11" s="1"/>
  <c r="I22" i="6" l="1"/>
  <c r="I24" i="4"/>
  <c r="I23" i="4"/>
  <c r="G25" i="7"/>
  <c r="G25" i="6"/>
  <c r="G25" i="5"/>
  <c r="G28" i="4"/>
  <c r="G25" i="3"/>
  <c r="G25" i="2"/>
  <c r="G24" i="11"/>
  <c r="I36" i="3" l="1"/>
  <c r="G36" i="3" s="1"/>
  <c r="I35" i="3"/>
  <c r="G35" i="3" s="1"/>
  <c r="I34" i="3"/>
  <c r="G34" i="3" s="1"/>
  <c r="I33" i="3"/>
  <c r="G33" i="3" s="1"/>
  <c r="I32" i="3"/>
  <c r="G32" i="3" s="1"/>
  <c r="I35" i="4"/>
  <c r="G35" i="4" s="1"/>
  <c r="I36" i="4"/>
  <c r="G36" i="4" s="1"/>
  <c r="I37" i="4"/>
  <c r="G37" i="4" s="1"/>
  <c r="I38" i="4"/>
  <c r="G38" i="4" s="1"/>
  <c r="I39" i="4"/>
  <c r="G39" i="4" s="1"/>
  <c r="H23" i="11"/>
  <c r="G23" i="11" a="1"/>
  <c r="G23" i="11" s="1"/>
  <c r="I22" i="3" l="1"/>
  <c r="I21" i="3"/>
  <c r="I15" i="3"/>
  <c r="I14" i="3"/>
  <c r="I12" i="3"/>
  <c r="I11" i="3"/>
  <c r="I18" i="4"/>
  <c r="I17" i="4"/>
  <c r="I16" i="4"/>
  <c r="I14" i="4"/>
  <c r="I13" i="4"/>
  <c r="I22" i="7" l="1"/>
  <c r="I21" i="7"/>
  <c r="B43" i="7" l="1"/>
  <c r="D25" i="10" l="1"/>
  <c r="D24" i="10"/>
  <c r="D22" i="10"/>
  <c r="D21" i="10"/>
  <c r="D19" i="10"/>
  <c r="D18" i="10"/>
  <c r="D16" i="10"/>
  <c r="D15" i="10"/>
  <c r="D13" i="10"/>
  <c r="D12" i="10"/>
  <c r="G13" i="11" l="1" a="1"/>
  <c r="G13" i="11" s="1"/>
  <c r="G14" i="11" a="1"/>
  <c r="G14" i="11" s="1"/>
  <c r="H14" i="11"/>
  <c r="G15" i="11" a="1"/>
  <c r="G15" i="11" s="1"/>
  <c r="H15" i="11"/>
  <c r="G16" i="11" a="1"/>
  <c r="G16" i="11" s="1"/>
  <c r="H16" i="11"/>
  <c r="G17" i="11" a="1"/>
  <c r="G17" i="11" s="1"/>
  <c r="H17" i="11"/>
  <c r="H22" i="11" l="1"/>
  <c r="H21" i="11"/>
  <c r="H19" i="11"/>
  <c r="H20" i="11"/>
  <c r="G22" i="11" a="1"/>
  <c r="G22" i="11" s="1"/>
  <c r="G21" i="11" a="1"/>
  <c r="G21" i="11" s="1"/>
  <c r="G19" i="11" a="1"/>
  <c r="G19" i="11" s="1"/>
  <c r="H25" i="11" l="1"/>
  <c r="I19" i="4"/>
  <c r="I15" i="4" l="1"/>
  <c r="C7" i="10"/>
  <c r="I29" i="4" l="1"/>
  <c r="I36" i="7"/>
  <c r="E36" i="7" s="1"/>
  <c r="I35" i="7"/>
  <c r="G35" i="7" s="1"/>
  <c r="I34" i="7"/>
  <c r="G34" i="7" s="1"/>
  <c r="I33" i="7"/>
  <c r="G33" i="7" s="1"/>
  <c r="I32" i="7"/>
  <c r="E32" i="7" s="1"/>
  <c r="I20" i="7"/>
  <c r="G20" i="7"/>
  <c r="G19" i="7"/>
  <c r="I18" i="7"/>
  <c r="G18" i="7"/>
  <c r="I17" i="7"/>
  <c r="G17" i="7"/>
  <c r="I16" i="7"/>
  <c r="G16" i="7"/>
  <c r="G15" i="7"/>
  <c r="G14" i="7"/>
  <c r="G13" i="7"/>
  <c r="G12" i="7"/>
  <c r="G11" i="7"/>
  <c r="E35" i="7" l="1"/>
  <c r="E34" i="7"/>
  <c r="G32" i="7"/>
  <c r="G36" i="7"/>
  <c r="I13" i="7"/>
  <c r="I26" i="7" s="1"/>
  <c r="E33" i="7"/>
  <c r="I21" i="6"/>
  <c r="I18" i="6"/>
  <c r="I17" i="6"/>
  <c r="I16" i="6"/>
  <c r="I15" i="6"/>
  <c r="I14" i="6"/>
  <c r="I12" i="6"/>
  <c r="I11" i="6"/>
  <c r="I22" i="5"/>
  <c r="I21" i="5"/>
  <c r="I18" i="5"/>
  <c r="I17" i="5"/>
  <c r="I16" i="5"/>
  <c r="I15" i="5"/>
  <c r="I14" i="5"/>
  <c r="I12" i="5"/>
  <c r="I11" i="5"/>
  <c r="I17" i="3"/>
  <c r="I16" i="3"/>
  <c r="I17" i="2"/>
  <c r="I16" i="2"/>
  <c r="I12" i="2"/>
  <c r="I13" i="2" l="1"/>
  <c r="I26" i="2" s="1"/>
  <c r="I13" i="5"/>
  <c r="I13" i="6"/>
  <c r="I13" i="3"/>
  <c r="I26" i="3" s="1"/>
  <c r="I20" i="6" l="1"/>
  <c r="I26" i="6" s="1"/>
  <c r="G12" i="2"/>
  <c r="G11" i="2"/>
  <c r="I36" i="2"/>
  <c r="G36" i="2" s="1"/>
  <c r="I35" i="2"/>
  <c r="G35" i="2" s="1"/>
  <c r="I34" i="2"/>
  <c r="E34" i="2" s="1"/>
  <c r="I33" i="2"/>
  <c r="E33" i="2" s="1"/>
  <c r="I32" i="2"/>
  <c r="G32" i="2" s="1"/>
  <c r="G20" i="2"/>
  <c r="G19" i="2"/>
  <c r="G18" i="2"/>
  <c r="G17" i="2"/>
  <c r="G16" i="2"/>
  <c r="G15" i="2"/>
  <c r="G14" i="2"/>
  <c r="G13" i="2"/>
  <c r="G15" i="6"/>
  <c r="G14" i="6"/>
  <c r="G12" i="6"/>
  <c r="G11" i="6"/>
  <c r="I36" i="6"/>
  <c r="G36" i="6" s="1"/>
  <c r="I35" i="6"/>
  <c r="G35" i="6" s="1"/>
  <c r="I34" i="6"/>
  <c r="E34" i="6" s="1"/>
  <c r="I33" i="6"/>
  <c r="E33" i="6" s="1"/>
  <c r="I32" i="6"/>
  <c r="E32" i="6" s="1"/>
  <c r="G20" i="6"/>
  <c r="G19" i="6"/>
  <c r="G18" i="6"/>
  <c r="G17" i="6"/>
  <c r="G16" i="6"/>
  <c r="G13" i="6"/>
  <c r="G15" i="5"/>
  <c r="G14" i="5"/>
  <c r="G12" i="5"/>
  <c r="G11" i="5"/>
  <c r="I36" i="5"/>
  <c r="G36" i="5" s="1"/>
  <c r="I35" i="5"/>
  <c r="G35" i="5" s="1"/>
  <c r="I34" i="5"/>
  <c r="G34" i="5" s="1"/>
  <c r="I33" i="5"/>
  <c r="G33" i="5" s="1"/>
  <c r="I32" i="5"/>
  <c r="E32" i="5" s="1"/>
  <c r="I20" i="5"/>
  <c r="I26" i="5" s="1"/>
  <c r="G20" i="5"/>
  <c r="G19" i="5"/>
  <c r="G18" i="5"/>
  <c r="G17" i="5"/>
  <c r="G16" i="5"/>
  <c r="G13" i="5"/>
  <c r="G18" i="4"/>
  <c r="G17" i="4"/>
  <c r="G16" i="4"/>
  <c r="G15" i="4"/>
  <c r="G14" i="4"/>
  <c r="G13" i="4"/>
  <c r="E38" i="4"/>
  <c r="G22" i="4"/>
  <c r="G21" i="4"/>
  <c r="G20" i="4"/>
  <c r="G19" i="4"/>
  <c r="E34" i="3"/>
  <c r="E33" i="3"/>
  <c r="E32" i="3"/>
  <c r="G32" i="6" l="1"/>
  <c r="G32" i="5"/>
  <c r="G33" i="2"/>
  <c r="G33" i="6"/>
  <c r="E36" i="6"/>
  <c r="E36" i="5"/>
  <c r="E32" i="2"/>
  <c r="G34" i="2"/>
  <c r="E36" i="3"/>
  <c r="E34" i="5"/>
  <c r="E36" i="2"/>
  <c r="G34" i="6"/>
  <c r="E36" i="4"/>
  <c r="E33" i="5"/>
  <c r="E35" i="2"/>
  <c r="E35" i="6"/>
  <c r="E35" i="5"/>
  <c r="E37" i="4"/>
  <c r="E35" i="3"/>
  <c r="E35" i="4"/>
  <c r="E39" i="4"/>
  <c r="G17" i="3"/>
  <c r="G20" i="3" l="1"/>
  <c r="G19" i="3"/>
  <c r="G18" i="3"/>
  <c r="G16" i="3"/>
  <c r="G15" i="3"/>
  <c r="G14" i="3"/>
  <c r="G13" i="3"/>
  <c r="G12" i="3"/>
  <c r="G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<sst xmlns="http://schemas.openxmlformats.org/spreadsheetml/2006/main" count="939" uniqueCount="360">
  <si>
    <t>Amount Payable</t>
  </si>
  <si>
    <t>TOTAL DUE</t>
  </si>
  <si>
    <t># of New</t>
  </si>
  <si>
    <t>Category</t>
  </si>
  <si>
    <t>Total Fee</t>
  </si>
  <si>
    <t>Lafayette (L)</t>
  </si>
  <si>
    <t>Regional (R)</t>
  </si>
  <si>
    <t>Single-Family</t>
  </si>
  <si>
    <t xml:space="preserve">                                                                       </t>
  </si>
  <si>
    <t>Prepared by:</t>
  </si>
  <si>
    <t>Property Address:</t>
  </si>
  <si>
    <t>Property APN:</t>
  </si>
  <si>
    <t>Application No.</t>
  </si>
  <si>
    <t>Address:</t>
  </si>
  <si>
    <t>City, State, ZIP:</t>
  </si>
  <si>
    <t>3675 Mt. Diablo Boulevard, Suite 210</t>
  </si>
  <si>
    <t>Lafayette, CA 94549</t>
  </si>
  <si>
    <t>Tel. (925) 284-1968</t>
  </si>
  <si>
    <t xml:space="preserve">www.lovelafayette.org </t>
  </si>
  <si>
    <t>Sub-regional Transportation Mitigation Fee Distribution**</t>
  </si>
  <si>
    <t xml:space="preserve">** If any entries are made in this table, put a copy of this form in the reporting folder.  </t>
  </si>
  <si>
    <t xml:space="preserve"> Account Number</t>
  </si>
  <si>
    <t>Accounts Receivable Form</t>
  </si>
  <si>
    <t>Payment Method:</t>
  </si>
  <si>
    <t>Planning &amp; Building Department</t>
  </si>
  <si>
    <t>Multi-Family or ADU</t>
  </si>
  <si>
    <t>Account</t>
  </si>
  <si>
    <t xml:space="preserve">Item </t>
  </si>
  <si>
    <t>Fee</t>
  </si>
  <si>
    <t>011-424-000</t>
  </si>
  <si>
    <t>011-424-550</t>
  </si>
  <si>
    <t>Address Assignment / Change of Address</t>
  </si>
  <si>
    <t>011-424-510</t>
  </si>
  <si>
    <t xml:space="preserve">Annexation </t>
  </si>
  <si>
    <t>$9,500 + $100/acre</t>
  </si>
  <si>
    <t>011-424-520</t>
  </si>
  <si>
    <t>Appeals or Reconsiderations</t>
  </si>
  <si>
    <t>75% of application fee</t>
  </si>
  <si>
    <t>011-424-525</t>
  </si>
  <si>
    <t>Appeal of Staff Determination</t>
  </si>
  <si>
    <t>011-424-530</t>
  </si>
  <si>
    <t>Building &amp; Grading Permit Surcharge (County)</t>
  </si>
  <si>
    <t>50% of permit fee</t>
  </si>
  <si>
    <t>011-424-540</t>
  </si>
  <si>
    <t xml:space="preserve">Certificate of Compliance </t>
  </si>
  <si>
    <t>011-424-560</t>
  </si>
  <si>
    <t xml:space="preserve">Change of Conditions </t>
  </si>
  <si>
    <t>50% of application fee</t>
  </si>
  <si>
    <t>011-424-565</t>
  </si>
  <si>
    <t xml:space="preserve">Code Enforcement Appeal Fee </t>
  </si>
  <si>
    <t>011-424-570</t>
  </si>
  <si>
    <t xml:space="preserve">Design Review: Major (new houses, houses &gt; 6,000 sq. ft. and new commercial buildings) </t>
  </si>
  <si>
    <t>011-424-580</t>
  </si>
  <si>
    <t xml:space="preserve">Design Review: Minor (all projects not classified as “Major”) </t>
  </si>
  <si>
    <t>011-424-590</t>
  </si>
  <si>
    <r>
      <t>Design Review Commission Study Session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1</t>
    </r>
  </si>
  <si>
    <t>011-424-595</t>
  </si>
  <si>
    <t>Development Agreement &amp; Owner Participation Agreement</t>
  </si>
  <si>
    <t>$175/hour</t>
  </si>
  <si>
    <t>011-424-600</t>
  </si>
  <si>
    <t>Environmental Review – by consultant (IS, ND, MND, EIR)</t>
  </si>
  <si>
    <t>15% admin fee</t>
  </si>
  <si>
    <t>011-424-660</t>
  </si>
  <si>
    <t xml:space="preserve">Environmental Review – by staff (IS, ND, MND, EIR).  Billed at hourly rate.  </t>
  </si>
  <si>
    <t>$2,625 deposit</t>
  </si>
  <si>
    <t>011-424-601</t>
  </si>
  <si>
    <t>Film Shoot (Not Subject to Land Use Permit)</t>
  </si>
  <si>
    <t>011-424-605</t>
  </si>
  <si>
    <t>Final Inspection Failure Follow-Up</t>
  </si>
  <si>
    <t>011-424-620</t>
  </si>
  <si>
    <t>General Plan Amendment / Specific Plan Amendment</t>
  </si>
  <si>
    <t>011-424-630</t>
  </si>
  <si>
    <t>Grading (Design Review Commission and/or Planning Commission)</t>
  </si>
  <si>
    <t>011-424-640</t>
  </si>
  <si>
    <r>
      <t xml:space="preserve">Hillside Development Permit: Major </t>
    </r>
    <r>
      <rPr>
        <sz val="7.5"/>
        <color theme="1"/>
        <rFont val="Calibri"/>
        <family val="2"/>
      </rPr>
      <t>(in/within 100’ of ridgeline setback or vacant lot in HOD; DRC &amp; PC review</t>
    </r>
    <r>
      <rPr>
        <sz val="8"/>
        <color theme="1"/>
        <rFont val="Calibri"/>
        <family val="2"/>
      </rPr>
      <t>)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2</t>
    </r>
  </si>
  <si>
    <t>011-424-650</t>
  </si>
  <si>
    <r>
      <t>Hillside Development Permit: Minor (</t>
    </r>
    <r>
      <rPr>
        <sz val="7.5"/>
        <color theme="1"/>
        <rFont val="Calibri"/>
        <family val="2"/>
      </rPr>
      <t>non-ridgeline in the HOD, non-vacant property; review only by the DRC</t>
    </r>
    <r>
      <rPr>
        <sz val="9"/>
        <color theme="1"/>
        <rFont val="Calibri"/>
        <family val="2"/>
      </rPr>
      <t>)</t>
    </r>
  </si>
  <si>
    <t>011-424-675</t>
  </si>
  <si>
    <t>Land Use Permit (Recreation Court)</t>
  </si>
  <si>
    <t>011-424-680</t>
  </si>
  <si>
    <t xml:space="preserve">Land Use Permit (existing building or structure) </t>
  </si>
  <si>
    <t>011-424-690</t>
  </si>
  <si>
    <t xml:space="preserve">Land Use Permit (new building or structure) </t>
  </si>
  <si>
    <t>011-424-710</t>
  </si>
  <si>
    <t xml:space="preserve">Lot Line Adjustment (Planning Commission) </t>
  </si>
  <si>
    <t>011-424-720</t>
  </si>
  <si>
    <t xml:space="preserve">Lot Line Adjustment (Zoning Administrator) </t>
  </si>
  <si>
    <t>011-424-730</t>
  </si>
  <si>
    <t>Major Subdivision (Tract)</t>
  </si>
  <si>
    <t>$8,750 + $200/lot</t>
  </si>
  <si>
    <t>011-424-735</t>
  </si>
  <si>
    <t>Major Subdivision (Tract) in the Hillside Overlay District</t>
  </si>
  <si>
    <t>$12,250 + $200/lot</t>
  </si>
  <si>
    <t>011-424-740</t>
  </si>
  <si>
    <r>
      <t>Minor Subdivision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3</t>
    </r>
  </si>
  <si>
    <t>$5,250 + $200/lot</t>
  </si>
  <si>
    <t>011-424-745</t>
  </si>
  <si>
    <t>Minor Subdivision in the Hillside Overlay District</t>
  </si>
  <si>
    <t>011-424-750</t>
  </si>
  <si>
    <t xml:space="preserve">Notice of Exemption / Notice of Determination </t>
  </si>
  <si>
    <t>011-424-751</t>
  </si>
  <si>
    <t>Performance Bond Processing</t>
  </si>
  <si>
    <t>011-424-752</t>
  </si>
  <si>
    <t>Plan Revisions (Construction Drawings)</t>
  </si>
  <si>
    <t>011-424-753</t>
  </si>
  <si>
    <r>
      <t>Pre-Application Meeting (no charge for 1</t>
    </r>
    <r>
      <rPr>
        <vertAlign val="superscript"/>
        <sz val="9"/>
        <color theme="1"/>
        <rFont val="Calibri"/>
        <family val="2"/>
      </rPr>
      <t>st</t>
    </r>
    <r>
      <rPr>
        <sz val="9"/>
        <color theme="1"/>
        <rFont val="Calibri"/>
        <family val="2"/>
      </rPr>
      <t xml:space="preserve"> meeting)</t>
    </r>
  </si>
  <si>
    <t>011-424-755</t>
  </si>
  <si>
    <t>Public Art</t>
  </si>
  <si>
    <t>011-424-757</t>
  </si>
  <si>
    <t>011-424-758</t>
  </si>
  <si>
    <t>011-424-760</t>
  </si>
  <si>
    <t xml:space="preserve">Rezoning </t>
  </si>
  <si>
    <t>011-424-770</t>
  </si>
  <si>
    <t xml:space="preserve">Right-of-Way Abandonment </t>
  </si>
  <si>
    <t>011-424-790</t>
  </si>
  <si>
    <r>
      <t>Second Unit (Zoning Administrator)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5</t>
    </r>
  </si>
  <si>
    <t>011-424-800</t>
  </si>
  <si>
    <r>
      <t>Sign (Design Review Commission)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5</t>
    </r>
  </si>
  <si>
    <t>011-424-810</t>
  </si>
  <si>
    <r>
      <t>Sign (Planning Director)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5</t>
    </r>
  </si>
  <si>
    <t>011-424-811</t>
  </si>
  <si>
    <t>Sign (Conformance with Master Sign Plan)</t>
  </si>
  <si>
    <t>011-424-815</t>
  </si>
  <si>
    <t>Stormwater Quality Implementation</t>
  </si>
  <si>
    <t>011-424-816</t>
  </si>
  <si>
    <t>Stormwater Quality Control Plan</t>
  </si>
  <si>
    <t>011-424-820</t>
  </si>
  <si>
    <t>Subdivision Map Extension</t>
  </si>
  <si>
    <t>011-424-830</t>
  </si>
  <si>
    <t xml:space="preserve">Temporary Land Use Permits </t>
  </si>
  <si>
    <t>011-424-840</t>
  </si>
  <si>
    <t>Tree Permit – Category I (not associated with a development application)</t>
  </si>
  <si>
    <t>011-424-850</t>
  </si>
  <si>
    <t>Tree Permit – Category II (associated with a development application)</t>
  </si>
  <si>
    <t>011-424-855</t>
  </si>
  <si>
    <t>Tree Permit Appeal</t>
  </si>
  <si>
    <t>011-424-860</t>
  </si>
  <si>
    <t xml:space="preserve">Variance or Exception (Design Review or Planning Commission or City Council) </t>
  </si>
  <si>
    <t>011-424-870</t>
  </si>
  <si>
    <t xml:space="preserve">Variance or Exception (Zoning Administrator) </t>
  </si>
  <si>
    <t>011-424-875</t>
  </si>
  <si>
    <t>Waste Management Review</t>
  </si>
  <si>
    <t>011-424-874</t>
  </si>
  <si>
    <t>Waste Management Review – Non-Compliance Fee</t>
  </si>
  <si>
    <t>$1,000 or 1% of project cost</t>
  </si>
  <si>
    <t>011-424-876</t>
  </si>
  <si>
    <t>Wireless Communications Facility Permit – Major (Planning Commission review)</t>
  </si>
  <si>
    <t>011-424-877</t>
  </si>
  <si>
    <t>Wireless Communications Facility Permit – Minor (Planning Director review)</t>
  </si>
  <si>
    <t>011-424-878</t>
  </si>
  <si>
    <t>Wireless Communications Facility Permit – Modification (Major &amp; Minor)</t>
  </si>
  <si>
    <t>011-424-879</t>
  </si>
  <si>
    <t>Wireless Communications Facility Permit – Administrative Review (Post-Approval)</t>
  </si>
  <si>
    <t>011-424-880</t>
  </si>
  <si>
    <t>Zoning Administrator - No Hearing (hillside development, design review, grading permits)</t>
  </si>
  <si>
    <t>011-424-885</t>
  </si>
  <si>
    <t>Zoning Administrator Review and Determination</t>
  </si>
  <si>
    <t>011-424-890</t>
  </si>
  <si>
    <t xml:space="preserve">Zoning Administrator - Hearing (hillside development, design review, grading permits) </t>
  </si>
  <si>
    <t>011-424-910</t>
  </si>
  <si>
    <t>011-424-920</t>
  </si>
  <si>
    <t xml:space="preserve">Zoning Text Amendment </t>
  </si>
  <si>
    <t>011-424-930</t>
  </si>
  <si>
    <t xml:space="preserve">Zoning Verification </t>
  </si>
  <si>
    <t>Unit</t>
  </si>
  <si>
    <t>-</t>
  </si>
  <si>
    <t>014-420-300</t>
  </si>
  <si>
    <t>Drainage Impact (per sq. ft. of impervious surface added) (effective 07/25/2009)</t>
  </si>
  <si>
    <t>011-427-000</t>
  </si>
  <si>
    <t>017-426-074</t>
  </si>
  <si>
    <r>
      <t>(1)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 xml:space="preserve">Additions </t>
    </r>
  </si>
  <si>
    <t>017-426-075</t>
  </si>
  <si>
    <r>
      <t>(2)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Single-Family Residence</t>
    </r>
  </si>
  <si>
    <t>017-426-076</t>
  </si>
  <si>
    <r>
      <t>(3)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Duplex; Townhouse</t>
    </r>
  </si>
  <si>
    <t>017-426-077</t>
  </si>
  <si>
    <r>
      <t>(4)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Apartments / Condominium</t>
    </r>
  </si>
  <si>
    <t>017-426-078</t>
  </si>
  <si>
    <t>017-426-079</t>
  </si>
  <si>
    <t>012-426-080</t>
  </si>
  <si>
    <t>012-426-081</t>
  </si>
  <si>
    <t>012-426-082</t>
  </si>
  <si>
    <t>012-426-083</t>
  </si>
  <si>
    <t>012-426-084</t>
  </si>
  <si>
    <t>012-426-085</t>
  </si>
  <si>
    <t>011-426-090</t>
  </si>
  <si>
    <t>011-424-940</t>
  </si>
  <si>
    <t>014-420-101</t>
  </si>
  <si>
    <r>
      <t>(1)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Single-Family Residence</t>
    </r>
  </si>
  <si>
    <t>014-420-102</t>
  </si>
  <si>
    <r>
      <t>(2)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Duplex; Townhouse</t>
    </r>
  </si>
  <si>
    <t>014-420-103</t>
  </si>
  <si>
    <r>
      <t>(3)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Apartments / Condominium</t>
    </r>
  </si>
  <si>
    <t>014-420-104</t>
  </si>
  <si>
    <r>
      <t>(4)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Mobile Homes</t>
    </r>
  </si>
  <si>
    <t>014-420-105</t>
  </si>
  <si>
    <r>
      <t>(5)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Second Units</t>
    </r>
  </si>
  <si>
    <t>011-428-000</t>
  </si>
  <si>
    <r>
      <t>See A/R Form</t>
    </r>
    <r>
      <rPr>
        <sz val="5"/>
        <color theme="1"/>
        <rFont val="Calibri"/>
        <family val="2"/>
      </rPr>
      <t xml:space="preserve"> </t>
    </r>
    <r>
      <rPr>
        <sz val="6"/>
        <color theme="1"/>
        <rFont val="Calibri"/>
        <family val="2"/>
      </rPr>
      <t>6</t>
    </r>
  </si>
  <si>
    <r>
      <t>(1)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Single-Family Residential Use: Individual Unit; Duet w/ One Shared Wall</t>
    </r>
  </si>
  <si>
    <r>
      <t>(2)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Multiple-Family Residential; Second Unit, Apartments; Condominium; Townhouse</t>
    </r>
  </si>
  <si>
    <r>
      <t>(3)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Multi-Family Residential – Transit Oriented Development</t>
    </r>
  </si>
  <si>
    <r>
      <t>(4)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Commercial; Office; Retail; or Industrial use</t>
    </r>
  </si>
  <si>
    <r>
      <t>(5)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Other non-residential uses not identified in above (per peak hour trip generated)</t>
    </r>
  </si>
  <si>
    <t>032-420-010</t>
  </si>
  <si>
    <t>011-424-756</t>
  </si>
  <si>
    <t>Public Art (in-lieu fee)</t>
  </si>
  <si>
    <t>1% of total project cost</t>
  </si>
  <si>
    <t>Drainage</t>
  </si>
  <si>
    <t>Application</t>
  </si>
  <si>
    <t>Map</t>
  </si>
  <si>
    <t>per sq. ft.</t>
  </si>
  <si>
    <t>per unit</t>
  </si>
  <si>
    <t>per sq. ft. GFA</t>
  </si>
  <si>
    <t>per peak hour trip</t>
  </si>
  <si>
    <t>per space</t>
  </si>
  <si>
    <t>Per Hour</t>
  </si>
  <si>
    <t>Parkland + Park Facilities</t>
  </si>
  <si>
    <t>per tree</t>
  </si>
  <si>
    <t xml:space="preserve">To caclulate fees, choose the project type from the tabs below. </t>
  </si>
  <si>
    <t>011-424</t>
  </si>
  <si>
    <t>011-221</t>
  </si>
  <si>
    <t>014-424-185</t>
  </si>
  <si>
    <t>060-424-185</t>
  </si>
  <si>
    <t>Fee Current as of:</t>
  </si>
  <si>
    <t xml:space="preserve">Parkland Dedication </t>
  </si>
  <si>
    <t xml:space="preserve">Park Facilities </t>
  </si>
  <si>
    <t xml:space="preserve">Walkways Plan                                                                                                            </t>
  </si>
  <si>
    <t xml:space="preserve">Parkland Dedication &amp; Facilities Administration </t>
  </si>
  <si>
    <t>Drainage Impact</t>
  </si>
  <si>
    <t>Drainage Impact Program Administration</t>
  </si>
  <si>
    <t xml:space="preserve">Walkways Plan Administration </t>
  </si>
  <si>
    <t xml:space="preserve">Stormwater Control Plan                                                                             </t>
  </si>
  <si>
    <t>Impact Fee</t>
  </si>
  <si>
    <t xml:space="preserve">Net increase in impervious surfaces (sq.ft.) = </t>
  </si>
  <si>
    <t xml:space="preserve">Lamorinda Sub-Regional Transportation Mitigation - Lafayette Allocation                                                               </t>
  </si>
  <si>
    <t xml:space="preserve">Lamorinda Sub-Regional Transportation Mitigation - Regional Allocation                                                               </t>
  </si>
  <si>
    <t>Planning Deposit Account (developer obligation)</t>
  </si>
  <si>
    <t>Walkways Fees Program Administration (effective 07/25/2009)</t>
  </si>
  <si>
    <t>Drainage Impact Administration Fee (effective 07/25/2009)</t>
  </si>
  <si>
    <r>
      <t>(5)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Mobile Home</t>
    </r>
  </si>
  <si>
    <r>
      <t>(6)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Second Unit (Accessory Dwelling Unit)</t>
    </r>
  </si>
  <si>
    <r>
      <t>(6)</t>
    </r>
    <r>
      <rPr>
        <sz val="7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</rPr>
      <t>Second Unit (Accessory Dwelling Units)</t>
    </r>
  </si>
  <si>
    <t>Enabling Legislation</t>
  </si>
  <si>
    <t>Ordinance or Resolution Number _______?</t>
  </si>
  <si>
    <t>Multi-Family TOD</t>
  </si>
  <si>
    <t>Other - peak hour trip</t>
  </si>
  <si>
    <t>Commercial (per sq.ft. GFA)</t>
  </si>
  <si>
    <t xml:space="preserve">Waste Management Review                                                          </t>
  </si>
  <si>
    <t>Planning Revenue Account (for flat fee items)</t>
  </si>
  <si>
    <t>New Single Family Residence</t>
  </si>
  <si>
    <t>New Accessory Dwelling Unit</t>
  </si>
  <si>
    <t>New Apartment or Condominium</t>
  </si>
  <si>
    <t>Net increase in new apartment or condominium units =</t>
  </si>
  <si>
    <t>New Duplex or Townhouse</t>
  </si>
  <si>
    <t>Addition to a Single Family Residence</t>
  </si>
  <si>
    <t>Net increase in living area (sq.ft.) =</t>
  </si>
  <si>
    <t>Net increase in new dwelling units =</t>
  </si>
  <si>
    <t>Net increase in duplex or townhouse dwelling units =</t>
  </si>
  <si>
    <t>20192020_Final_Budget</t>
  </si>
  <si>
    <t>Lamorinda Sub-Regional Transportation (effective 12/01/2019)</t>
  </si>
  <si>
    <t>Single Family</t>
  </si>
  <si>
    <t>Regional</t>
  </si>
  <si>
    <t>Local</t>
  </si>
  <si>
    <t>Multiple-Family or second unit</t>
  </si>
  <si>
    <t>Non-residential</t>
  </si>
  <si>
    <t>Regional Local</t>
  </si>
  <si>
    <t>Other</t>
  </si>
  <si>
    <t>Lamorinda Transportation Impact Fee</t>
  </si>
  <si>
    <t>CCI Index</t>
  </si>
  <si>
    <t>Inflation Factor
[C] = [B]/[A]</t>
  </si>
  <si>
    <t>2020 Rate
[E] = [C] x [D]</t>
  </si>
  <si>
    <t>Multiple Family Transit Oriented Development</t>
  </si>
  <si>
    <t>Net increase in non-residential area (sq.ft.) =</t>
  </si>
  <si>
    <t>Non-residential: Commercial, Office, Retail</t>
  </si>
  <si>
    <t>*No impact fees on ADUs &lt; 750 sq.ft.</t>
  </si>
  <si>
    <t xml:space="preserve">Accessory dwelling unit size*(sq.ft.) = </t>
  </si>
  <si>
    <t>Only charged for residential development</t>
  </si>
  <si>
    <t>Item</t>
  </si>
  <si>
    <t>Accessory Dwelling Unit (Zoning Administrator)</t>
  </si>
  <si>
    <t>Zoning Map (per copy)</t>
  </si>
  <si>
    <t>Development Fees (Other)</t>
  </si>
  <si>
    <t>Planning Fees (Applications)</t>
  </si>
  <si>
    <t>Hourly Rate (per hour)</t>
  </si>
  <si>
    <t>Tree Removal Mitigation Payment (in-lieu fee) 24" Box Tree (per tree)</t>
  </si>
  <si>
    <t>Structured Parking in Downtown Core (Mountain View Drive to First Street) - (per space)</t>
  </si>
  <si>
    <t>Tree Removal Mitigation Payment (in-lieu fee) 15 Gallon Tree (per tree)</t>
  </si>
  <si>
    <t>Surface Parking in East End (First to Pleasant Hill Road) &amp; West End (Risa to Mountain View Drive)  - (per space)</t>
  </si>
  <si>
    <t>Flat Fees</t>
  </si>
  <si>
    <t>Fill in the highlighted fields</t>
  </si>
  <si>
    <t xml:space="preserve">Primary dwelling unit size (sq.ft.) = </t>
  </si>
  <si>
    <t>2021 Fee Adjustment ENR Construction Cost Index</t>
  </si>
  <si>
    <t>2021 Rate
[E] = [C] x [D]</t>
  </si>
  <si>
    <r>
      <t xml:space="preserve">For idtPlans project, please use the following instead of </t>
    </r>
    <r>
      <rPr>
        <b/>
        <sz val="11"/>
        <color theme="1"/>
        <rFont val="Calibri"/>
        <family val="2"/>
        <scheme val="minor"/>
      </rPr>
      <t>Application No</t>
    </r>
    <r>
      <rPr>
        <sz val="11"/>
        <color theme="1"/>
        <rFont val="Calibri"/>
        <family val="2"/>
        <scheme val="minor"/>
      </rPr>
      <t>:</t>
    </r>
  </si>
  <si>
    <t>Project Number:</t>
  </si>
  <si>
    <t>xxxxxx-idtPlans</t>
  </si>
  <si>
    <t>011-424-812</t>
  </si>
  <si>
    <t>011-424-813</t>
  </si>
  <si>
    <t>SB 9 New Unit</t>
  </si>
  <si>
    <t>SB 9 Urban Lot Split</t>
  </si>
  <si>
    <t>September 2020 [A]</t>
  </si>
  <si>
    <t xml:space="preserve"> September 2021 [B] </t>
  </si>
  <si>
    <t xml:space="preserve">2022 Total Item Fee </t>
  </si>
  <si>
    <t>2022 Rate
[E] = [C] x [D]</t>
  </si>
  <si>
    <t>*No fee if &lt;120sf conditioned increase</t>
  </si>
  <si>
    <t>*No fee if &lt;100sf impervious increase</t>
  </si>
  <si>
    <t>Bill To:</t>
  </si>
  <si>
    <t>Parkland Dedication*</t>
  </si>
  <si>
    <t>Park Facilities*</t>
  </si>
  <si>
    <t xml:space="preserve">Parkland Dedication &amp; Facilities Administration* </t>
  </si>
  <si>
    <t>Walkways Plan*</t>
  </si>
  <si>
    <t>Walkways Plan Administration*</t>
  </si>
  <si>
    <t>Drainage Impact*</t>
  </si>
  <si>
    <t>Drainage Impact Program Administration*</t>
  </si>
  <si>
    <t>Stormwater Quality Implementation**</t>
  </si>
  <si>
    <t xml:space="preserve">Stormwater Control Plan**                                         </t>
  </si>
  <si>
    <t xml:space="preserve">Waste Management Review**                                       </t>
  </si>
  <si>
    <t xml:space="preserve">*These fees have been reduced by 50% to incentivize construction of ADUs.  </t>
  </si>
  <si>
    <t xml:space="preserve">**These fees have been have been waived in full or are not applicable to ADUs.  </t>
  </si>
  <si>
    <t>AR Form Revised 2023-03-28 NT</t>
  </si>
  <si>
    <t>Revised 2023-04-18 to reinsert 0.5 multiplier for LFFA fees.  This does not discount the fee as a housing incentive, it simply breaks out 50% for local and 50% for region in cells I23 &amp; I24</t>
  </si>
  <si>
    <t>Revised 2023-05-04 to remove error in New Duplex-Townhouse which multiplied the subregional portion of the transportaion impact fee times the #units twice.  (#units occurred twice in the formula, so removed one refernece)</t>
  </si>
  <si>
    <t>----</t>
  </si>
  <si>
    <t>Park Fees Program Administration (effective 07/01/2023)</t>
  </si>
  <si>
    <t>Parkland Dedication Fees (revision effective 7/1/2023)</t>
  </si>
  <si>
    <t>2023-2024_Proposed_Budget</t>
  </si>
  <si>
    <t>Revised 2023-07-01 to update Parkland and Park Facilities fees based on 2023-2024 Proposed Budget adopted by City Council</t>
  </si>
  <si>
    <t>011-226-000</t>
  </si>
  <si>
    <t>Stormwater Facilities Operation &amp; Maintenance Deposit</t>
  </si>
  <si>
    <t>Revised 2023-08-01 (RR)</t>
  </si>
  <si>
    <t>Project</t>
  </si>
  <si>
    <t>Add stormwater facilities deposit at the request of the City Engineer</t>
  </si>
  <si>
    <t/>
  </si>
  <si>
    <r>
      <t>Re-Approval (PC or DRC)</t>
    </r>
    <r>
      <rPr>
        <strike/>
        <u/>
        <sz val="5"/>
        <color theme="1"/>
        <rFont val="Calibri"/>
        <family val="2"/>
      </rPr>
      <t xml:space="preserve"> </t>
    </r>
    <r>
      <rPr>
        <strike/>
        <u/>
        <sz val="6"/>
        <color theme="1"/>
        <rFont val="Calibri"/>
        <family val="2"/>
      </rPr>
      <t>4</t>
    </r>
  </si>
  <si>
    <r>
      <t>Re-Approval (ZA)</t>
    </r>
    <r>
      <rPr>
        <strike/>
        <sz val="5"/>
        <color theme="1"/>
        <rFont val="Calibri"/>
        <family val="2"/>
      </rPr>
      <t xml:space="preserve"> </t>
    </r>
    <r>
      <rPr>
        <strike/>
        <sz val="6"/>
        <color theme="1"/>
        <rFont val="Calibri"/>
        <family val="2"/>
      </rPr>
      <t>4</t>
    </r>
  </si>
  <si>
    <t xml:space="preserve">See footnote 4 below. </t>
  </si>
  <si>
    <t xml:space="preserve">The City Attorney has concluded that there is no provision for streamline re-approval in the muni code, so re-approval has been discontinued effective 2023-12-31 GW. Applicants must go back through the same process the initially did to get re-entitled.  </t>
  </si>
  <si>
    <t>Walkways (effective 07/25/2009 and not updated since)</t>
  </si>
  <si>
    <t>Verified 2023-12-18 by GW</t>
  </si>
  <si>
    <t>Parking Development Payment  (effective 01/15/2006, not updated since)</t>
  </si>
  <si>
    <t>Revised 2024-01-02 (GW)</t>
  </si>
  <si>
    <t>Update LFFA fees effective 1/1/2024</t>
  </si>
  <si>
    <t>See "LFFA Fees 2024" tab in this spreadsheet</t>
  </si>
  <si>
    <t>3.3% + $0.30</t>
  </si>
  <si>
    <t>per transaction</t>
  </si>
  <si>
    <t>011-421-060</t>
  </si>
  <si>
    <t xml:space="preserve">Square Amount cell contains transaction forumla. Cell does not calculate from Master Fee Schedule. Update formula on each sheet as transaction fees change. </t>
  </si>
  <si>
    <t xml:space="preserve">Revised 2024-12-21 (MT) </t>
  </si>
  <si>
    <t>Square Convenience Fee</t>
  </si>
  <si>
    <t xml:space="preserve">Revised 2024-02-27 (MT) </t>
  </si>
  <si>
    <t>Update Square convenience fees (3.3% + $0.30 per transaction)</t>
  </si>
  <si>
    <t>Update Square convenience fees (2.9%)</t>
  </si>
  <si>
    <t>*Convenience Fee (additional 2.9%)</t>
  </si>
  <si>
    <t>CHECK NO.</t>
  </si>
  <si>
    <t>E-mail:</t>
  </si>
  <si>
    <t>Issue Date:</t>
  </si>
  <si>
    <t xml:space="preserve"> Issue Date:</t>
  </si>
  <si>
    <t>Increase Park Facilities Fees 5.3%</t>
  </si>
  <si>
    <t xml:space="preserve">Revised 2024-07-01 (MT) </t>
  </si>
  <si>
    <t>Park Facilities Fees (revision effective 7/1/2024)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</si>
</sst>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00"/>
    <numFmt numFmtId="165" formatCode="&quot;$&quot;#,##0.00"/>
    <numFmt numFmtId="166" formatCode="&quot;$&quot;#,##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9.5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5"/>
      <color theme="1"/>
      <name val="Calibri"/>
      <family val="2"/>
    </font>
    <font>
      <sz val="6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color rgb="FFFFFFFF"/>
      <name val="Calibri"/>
      <family val="2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FFFF"/>
      <name val="Calibri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u/>
      <sz val="9"/>
      <color theme="1"/>
      <name val="Calibri"/>
      <family val="2"/>
    </font>
    <font>
      <strike/>
      <u/>
      <sz val="5"/>
      <color theme="1"/>
      <name val="Calibri"/>
      <family val="2"/>
    </font>
    <font>
      <strike/>
      <u/>
      <sz val="6"/>
      <color theme="1"/>
      <name val="Calibri"/>
      <family val="2"/>
    </font>
    <font>
      <strike/>
      <sz val="9"/>
      <color theme="1"/>
      <name val="Calibri"/>
      <family val="2"/>
    </font>
    <font>
      <strike/>
      <sz val="5"/>
      <color theme="1"/>
      <name val="Calibri"/>
      <family val="2"/>
    </font>
    <font>
      <strike/>
      <sz val="6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249977111117893"/>
      </left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indexed="64"/>
      </right>
      <top style="thin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right"/>
      <protection locked="0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/>
    </xf>
    <xf numFmtId="6" fontId="13" fillId="4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6" fontId="13" fillId="0" borderId="8" xfId="0" applyNumberFormat="1" applyFont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 wrapText="1"/>
    </xf>
    <xf numFmtId="6" fontId="13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indent="1"/>
    </xf>
    <xf numFmtId="0" fontId="13" fillId="4" borderId="8" xfId="0" applyFont="1" applyFill="1" applyBorder="1" applyAlignment="1">
      <alignment horizontal="left" vertical="center" inden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left" vertical="center" indent="1"/>
    </xf>
    <xf numFmtId="0" fontId="19" fillId="6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indent="4"/>
    </xf>
    <xf numFmtId="0" fontId="13" fillId="0" borderId="8" xfId="0" applyFont="1" applyBorder="1" applyAlignment="1">
      <alignment horizontal="left" vertical="center" indent="4"/>
    </xf>
    <xf numFmtId="0" fontId="13" fillId="4" borderId="8" xfId="0" applyFont="1" applyFill="1" applyBorder="1" applyAlignment="1">
      <alignment horizontal="left" vertical="center" indent="4"/>
    </xf>
    <xf numFmtId="0" fontId="19" fillId="7" borderId="8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left" vertical="center" indent="1"/>
    </xf>
    <xf numFmtId="8" fontId="13" fillId="4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right" vertical="center"/>
    </xf>
    <xf numFmtId="164" fontId="2" fillId="0" borderId="17" xfId="0" applyNumberFormat="1" applyFont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4" fontId="13" fillId="4" borderId="8" xfId="0" applyNumberFormat="1" applyFont="1" applyFill="1" applyBorder="1" applyAlignment="1">
      <alignment horizontal="center" vertical="center" wrapText="1"/>
    </xf>
    <xf numFmtId="14" fontId="19" fillId="6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8" fontId="13" fillId="0" borderId="8" xfId="0" applyNumberFormat="1" applyFont="1" applyBorder="1" applyAlignment="1">
      <alignment horizontal="center" vertical="center" wrapText="1"/>
    </xf>
    <xf numFmtId="44" fontId="13" fillId="5" borderId="8" xfId="2" applyFont="1" applyFill="1" applyBorder="1" applyAlignment="1">
      <alignment horizontal="center" vertical="center" wrapText="1"/>
    </xf>
    <xf numFmtId="44" fontId="13" fillId="0" borderId="8" xfId="2" applyFont="1" applyBorder="1" applyAlignment="1">
      <alignment horizontal="center" vertical="center" wrapText="1"/>
    </xf>
    <xf numFmtId="44" fontId="19" fillId="6" borderId="8" xfId="2" applyFont="1" applyFill="1" applyBorder="1" applyAlignment="1">
      <alignment horizontal="center" vertical="center" wrapText="1"/>
    </xf>
    <xf numFmtId="9" fontId="19" fillId="7" borderId="7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44" fontId="13" fillId="4" borderId="8" xfId="2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14" fontId="13" fillId="0" borderId="8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44" fontId="0" fillId="0" borderId="0" xfId="0" applyNumberFormat="1"/>
    <xf numFmtId="0" fontId="4" fillId="0" borderId="0" xfId="0" applyFont="1" applyAlignment="1">
      <alignment vertical="center" wrapText="1"/>
    </xf>
    <xf numFmtId="6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1" xfId="0" applyBorder="1"/>
    <xf numFmtId="0" fontId="0" fillId="0" borderId="32" xfId="0" applyBorder="1" applyAlignment="1">
      <alignment wrapText="1"/>
    </xf>
    <xf numFmtId="17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5" xfId="0" applyBorder="1"/>
    <xf numFmtId="0" fontId="0" fillId="0" borderId="37" xfId="0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0" fillId="0" borderId="38" xfId="0" applyBorder="1"/>
    <xf numFmtId="0" fontId="0" fillId="0" borderId="39" xfId="0" applyBorder="1" applyAlignment="1">
      <alignment horizontal="left" indent="1"/>
    </xf>
    <xf numFmtId="44" fontId="0" fillId="0" borderId="41" xfId="0" applyNumberFormat="1" applyBorder="1"/>
    <xf numFmtId="44" fontId="5" fillId="0" borderId="5" xfId="0" applyNumberFormat="1" applyFont="1" applyBorder="1"/>
    <xf numFmtId="0" fontId="0" fillId="0" borderId="42" xfId="0" applyBorder="1" applyAlignment="1">
      <alignment horizontal="left" indent="1"/>
    </xf>
    <xf numFmtId="44" fontId="0" fillId="0" borderId="36" xfId="0" applyNumberFormat="1" applyBorder="1"/>
    <xf numFmtId="44" fontId="0" fillId="0" borderId="34" xfId="2" applyFont="1" applyBorder="1"/>
    <xf numFmtId="3" fontId="0" fillId="0" borderId="0" xfId="0" applyNumberFormat="1" applyAlignment="1" applyProtection="1">
      <alignment horizontal="right"/>
      <protection locked="0"/>
    </xf>
    <xf numFmtId="0" fontId="25" fillId="0" borderId="0" xfId="0" applyFont="1"/>
    <xf numFmtId="0" fontId="2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8" borderId="0" xfId="0" applyFill="1" applyAlignment="1">
      <alignment vertical="top"/>
    </xf>
    <xf numFmtId="0" fontId="0" fillId="0" borderId="0" xfId="0" applyAlignment="1">
      <alignment vertical="top"/>
    </xf>
    <xf numFmtId="0" fontId="24" fillId="9" borderId="43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8" fontId="24" fillId="0" borderId="43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>
      <alignment horizontal="right" vertical="center" wrapText="1"/>
    </xf>
    <xf numFmtId="0" fontId="24" fillId="0" borderId="30" xfId="0" applyFont="1" applyBorder="1" applyAlignment="1">
      <alignment horizontal="center" vertical="center"/>
    </xf>
    <xf numFmtId="8" fontId="24" fillId="0" borderId="30" xfId="0" applyNumberFormat="1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24" fillId="9" borderId="44" xfId="0" applyFont="1" applyFill="1" applyBorder="1" applyAlignment="1">
      <alignment horizontal="center" vertical="center"/>
    </xf>
    <xf numFmtId="3" fontId="0" fillId="8" borderId="43" xfId="0" applyNumberFormat="1" applyFill="1" applyBorder="1" applyAlignment="1" applyProtection="1">
      <alignment horizontal="right"/>
      <protection locked="0"/>
    </xf>
    <xf numFmtId="0" fontId="0" fillId="8" borderId="43" xfId="0" applyFill="1" applyBorder="1" applyAlignment="1" applyProtection="1">
      <alignment horizontal="right"/>
      <protection locked="0"/>
    </xf>
    <xf numFmtId="17" fontId="0" fillId="0" borderId="45" xfId="0" applyNumberFormat="1" applyBorder="1"/>
    <xf numFmtId="0" fontId="0" fillId="0" borderId="40" xfId="0" applyBorder="1"/>
    <xf numFmtId="8" fontId="0" fillId="0" borderId="0" xfId="0" applyNumberFormat="1"/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9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49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right" vertical="center" wrapText="1"/>
    </xf>
    <xf numFmtId="0" fontId="5" fillId="2" borderId="48" xfId="0" applyFont="1" applyFill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0" fillId="0" borderId="24" xfId="0" applyBorder="1" applyAlignment="1">
      <alignment horizontal="left"/>
    </xf>
    <xf numFmtId="8" fontId="4" fillId="2" borderId="55" xfId="0" applyNumberFormat="1" applyFont="1" applyFill="1" applyBorder="1" applyAlignment="1">
      <alignment horizontal="right" vertical="center" wrapText="1"/>
    </xf>
    <xf numFmtId="0" fontId="5" fillId="2" borderId="5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58" xfId="0" applyFont="1" applyBorder="1" applyAlignment="1">
      <alignment horizontal="center" vertical="center" wrapText="1"/>
    </xf>
    <xf numFmtId="165" fontId="2" fillId="0" borderId="59" xfId="0" applyNumberFormat="1" applyFont="1" applyBorder="1" applyAlignment="1">
      <alignment horizontal="center" vertical="center" wrapText="1"/>
    </xf>
    <xf numFmtId="0" fontId="4" fillId="2" borderId="60" xfId="0" applyFont="1" applyFill="1" applyBorder="1" applyAlignment="1">
      <alignment vertical="center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>
      <alignment horizontal="center" vertical="center" wrapText="1"/>
    </xf>
    <xf numFmtId="0" fontId="0" fillId="10" borderId="51" xfId="0" applyFill="1" applyBorder="1"/>
    <xf numFmtId="0" fontId="0" fillId="10" borderId="48" xfId="0" applyFill="1" applyBorder="1" applyAlignment="1" applyProtection="1">
      <alignment horizontal="left" vertical="center"/>
      <protection locked="0"/>
    </xf>
    <xf numFmtId="0" fontId="3" fillId="0" borderId="49" xfId="0" applyFont="1" applyBorder="1" applyAlignment="1">
      <alignment horizontal="left" vertical="center"/>
    </xf>
    <xf numFmtId="8" fontId="24" fillId="0" borderId="46" xfId="0" applyNumberFormat="1" applyFont="1" applyBorder="1" applyAlignment="1">
      <alignment horizontal="right" vertical="center" wrapText="1"/>
    </xf>
    <xf numFmtId="8" fontId="24" fillId="0" borderId="46" xfId="0" applyNumberFormat="1" applyFont="1" applyBorder="1" applyAlignment="1" applyProtection="1">
      <alignment horizontal="right" vertical="center" wrapText="1"/>
      <protection locked="0"/>
    </xf>
    <xf numFmtId="8" fontId="2" fillId="0" borderId="46" xfId="0" applyNumberFormat="1" applyFont="1" applyBorder="1" applyAlignment="1" applyProtection="1">
      <alignment horizontal="right" vertical="center" wrapText="1"/>
      <protection locked="0"/>
    </xf>
    <xf numFmtId="8" fontId="2" fillId="0" borderId="63" xfId="0" applyNumberFormat="1" applyFont="1" applyBorder="1" applyAlignment="1" applyProtection="1">
      <alignment horizontal="right" vertical="center" wrapText="1"/>
      <protection locked="0"/>
    </xf>
    <xf numFmtId="0" fontId="4" fillId="2" borderId="44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 wrapText="1"/>
    </xf>
    <xf numFmtId="8" fontId="2" fillId="0" borderId="46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8" fontId="2" fillId="0" borderId="44" xfId="0" applyNumberFormat="1" applyFont="1" applyBorder="1" applyAlignment="1">
      <alignment horizontal="right" vertical="center" wrapText="1"/>
    </xf>
    <xf numFmtId="8" fontId="24" fillId="0" borderId="44" xfId="0" applyNumberFormat="1" applyFont="1" applyBorder="1" applyAlignment="1">
      <alignment horizontal="right" vertical="center" wrapText="1"/>
    </xf>
    <xf numFmtId="8" fontId="24" fillId="0" borderId="44" xfId="0" applyNumberFormat="1" applyFont="1" applyBorder="1" applyAlignment="1" applyProtection="1">
      <alignment horizontal="right" vertical="center" wrapText="1"/>
      <protection locked="0"/>
    </xf>
    <xf numFmtId="8" fontId="2" fillId="0" borderId="44" xfId="0" applyNumberFormat="1" applyFont="1" applyBorder="1" applyAlignment="1" applyProtection="1">
      <alignment horizontal="right" vertical="center" wrapText="1"/>
      <protection locked="0"/>
    </xf>
    <xf numFmtId="0" fontId="4" fillId="2" borderId="18" xfId="0" applyFont="1" applyFill="1" applyBorder="1" applyAlignment="1">
      <alignment horizontal="left" vertical="center"/>
    </xf>
    <xf numFmtId="8" fontId="2" fillId="0" borderId="65" xfId="0" applyNumberFormat="1" applyFont="1" applyBorder="1" applyAlignment="1">
      <alignment horizontal="right" vertical="center" wrapText="1"/>
    </xf>
    <xf numFmtId="8" fontId="2" fillId="0" borderId="15" xfId="0" applyNumberFormat="1" applyFont="1" applyBorder="1" applyAlignment="1" applyProtection="1">
      <alignment horizontal="right" vertical="center" wrapText="1"/>
      <protection locked="0"/>
    </xf>
    <xf numFmtId="3" fontId="4" fillId="0" borderId="66" xfId="0" applyNumberFormat="1" applyFont="1" applyBorder="1" applyAlignment="1">
      <alignment horizontal="center" vertical="center" wrapText="1"/>
    </xf>
    <xf numFmtId="165" fontId="2" fillId="0" borderId="68" xfId="0" applyNumberFormat="1" applyFont="1" applyBorder="1" applyAlignment="1">
      <alignment horizontal="center" vertical="center" wrapText="1"/>
    </xf>
    <xf numFmtId="0" fontId="4" fillId="0" borderId="69" xfId="0" applyFont="1" applyBorder="1" applyAlignment="1" applyProtection="1">
      <alignment horizontal="center" vertical="center" wrapText="1"/>
      <protection locked="0"/>
    </xf>
    <xf numFmtId="165" fontId="2" fillId="0" borderId="71" xfId="0" applyNumberFormat="1" applyFont="1" applyBorder="1" applyAlignment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  <protection locked="0"/>
    </xf>
    <xf numFmtId="165" fontId="2" fillId="0" borderId="74" xfId="0" applyNumberFormat="1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4" fillId="0" borderId="87" xfId="0" applyNumberFormat="1" applyFont="1" applyBorder="1" applyAlignment="1">
      <alignment horizontal="center" vertical="center" wrapText="1"/>
    </xf>
    <xf numFmtId="0" fontId="4" fillId="0" borderId="87" xfId="0" applyFont="1" applyBorder="1" applyAlignment="1" applyProtection="1">
      <alignment horizontal="center" vertical="center" wrapText="1"/>
      <protection locked="0"/>
    </xf>
    <xf numFmtId="0" fontId="4" fillId="0" borderId="88" xfId="0" applyFont="1" applyBorder="1" applyAlignment="1" applyProtection="1">
      <alignment horizontal="center" vertical="center" wrapText="1"/>
      <protection locked="0"/>
    </xf>
    <xf numFmtId="165" fontId="2" fillId="0" borderId="90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48" xfId="0" applyNumberFormat="1" applyFont="1" applyBorder="1" applyAlignment="1" applyProtection="1">
      <alignment horizontal="left" vertical="center" wrapText="1"/>
      <protection locked="0"/>
    </xf>
    <xf numFmtId="44" fontId="13" fillId="0" borderId="8" xfId="2" quotePrefix="1" applyFont="1" applyBorder="1" applyAlignment="1">
      <alignment horizontal="center" vertical="center" wrapText="1"/>
    </xf>
    <xf numFmtId="44" fontId="13" fillId="5" borderId="8" xfId="2" quotePrefix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6" fontId="13" fillId="0" borderId="7" xfId="2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/>
    </xf>
    <xf numFmtId="6" fontId="32" fillId="0" borderId="8" xfId="0" applyNumberFormat="1" applyFont="1" applyBorder="1" applyAlignment="1">
      <alignment horizontal="center" vertical="center" wrapText="1"/>
    </xf>
    <xf numFmtId="14" fontId="32" fillId="0" borderId="8" xfId="0" applyNumberFormat="1" applyFont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vertical="center"/>
    </xf>
    <xf numFmtId="6" fontId="35" fillId="4" borderId="8" xfId="0" applyNumberFormat="1" applyFont="1" applyFill="1" applyBorder="1" applyAlignment="1">
      <alignment horizontal="center" vertical="center" wrapText="1"/>
    </xf>
    <xf numFmtId="14" fontId="35" fillId="4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1" fillId="0" borderId="43" xfId="0" applyFont="1" applyBorder="1" applyAlignment="1">
      <alignment horizontal="center"/>
    </xf>
    <xf numFmtId="14" fontId="19" fillId="7" borderId="8" xfId="0" applyNumberFormat="1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right" vertical="center"/>
    </xf>
    <xf numFmtId="164" fontId="2" fillId="0" borderId="93" xfId="0" applyNumberFormat="1" applyFont="1" applyBorder="1" applyAlignment="1" applyProtection="1">
      <alignment horizontal="left" vertical="center" wrapText="1"/>
      <protection locked="0"/>
    </xf>
    <xf numFmtId="8" fontId="2" fillId="0" borderId="94" xfId="0" applyNumberFormat="1" applyFont="1" applyBorder="1" applyAlignment="1" applyProtection="1">
      <alignment horizontal="right" vertical="center" wrapText="1"/>
      <protection locked="0"/>
    </xf>
    <xf numFmtId="8" fontId="4" fillId="2" borderId="95" xfId="0" applyNumberFormat="1" applyFont="1" applyFill="1" applyBorder="1" applyAlignment="1">
      <alignment horizontal="right" vertical="center" wrapText="1"/>
    </xf>
    <xf numFmtId="8" fontId="4" fillId="2" borderId="30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164" fontId="2" fillId="0" borderId="12" xfId="0" applyNumberFormat="1" applyFont="1" applyBorder="1" applyAlignment="1" applyProtection="1">
      <alignment horizontal="left" vertical="center" wrapText="1"/>
      <protection locked="0"/>
    </xf>
    <xf numFmtId="8" fontId="2" fillId="0" borderId="96" xfId="0" applyNumberFormat="1" applyFont="1" applyBorder="1" applyAlignment="1" applyProtection="1">
      <alignment horizontal="right" vertical="center" wrapText="1"/>
      <protection locked="0"/>
    </xf>
    <xf numFmtId="6" fontId="0" fillId="0" borderId="17" xfId="0" applyNumberFormat="1" applyBorder="1"/>
    <xf numFmtId="0" fontId="7" fillId="0" borderId="0" xfId="0" applyFont="1" applyAlignment="1">
      <alignment wrapText="1"/>
    </xf>
    <xf numFmtId="0" fontId="30" fillId="8" borderId="0" xfId="0" applyFont="1" applyFill="1" applyAlignment="1">
      <alignment wrapText="1"/>
    </xf>
    <xf numFmtId="0" fontId="30" fillId="0" borderId="0" xfId="0" applyFont="1" applyAlignment="1">
      <alignment wrapText="1"/>
    </xf>
    <xf numFmtId="44" fontId="0" fillId="0" borderId="43" xfId="0" applyNumberFormat="1" applyBorder="1"/>
    <xf numFmtId="165" fontId="4" fillId="10" borderId="43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 applyProtection="1">
      <alignment horizontal="right" vertical="center" wrapText="1"/>
      <protection locked="0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4" fillId="0" borderId="0" xfId="0" applyNumberFormat="1" applyFont="1" applyAlignment="1">
      <alignment horizontal="right" vertical="center" wrapText="1"/>
    </xf>
    <xf numFmtId="8" fontId="4" fillId="0" borderId="43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vertical="center" wrapText="1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left" vertical="center"/>
    </xf>
    <xf numFmtId="0" fontId="41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1" applyFill="1" applyBorder="1" applyAlignment="1">
      <alignment horizontal="right" vertical="center"/>
    </xf>
    <xf numFmtId="0" fontId="38" fillId="0" borderId="51" xfId="0" applyFont="1" applyBorder="1" applyAlignment="1">
      <alignment horizontal="right"/>
    </xf>
    <xf numFmtId="0" fontId="38" fillId="0" borderId="52" xfId="0" applyFont="1" applyBorder="1" applyAlignment="1">
      <alignment horizontal="right"/>
    </xf>
    <xf numFmtId="0" fontId="38" fillId="0" borderId="48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4" fillId="9" borderId="44" xfId="0" applyFont="1" applyFill="1" applyBorder="1" applyAlignment="1">
      <alignment horizontal="left" vertical="center"/>
    </xf>
    <xf numFmtId="0" fontId="4" fillId="9" borderId="43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40" fillId="0" borderId="26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right" vertical="center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165" fontId="2" fillId="0" borderId="67" xfId="0" applyNumberFormat="1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165" fontId="2" fillId="0" borderId="70" xfId="0" applyNumberFormat="1" applyFont="1" applyBorder="1" applyAlignment="1">
      <alignment horizontal="center" vertical="center" wrapText="1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2" fillId="0" borderId="44" xfId="0" applyFont="1" applyBorder="1" applyAlignment="1">
      <alignment horizontal="left" vertical="center"/>
    </xf>
    <xf numFmtId="0" fontId="24" fillId="0" borderId="44" xfId="0" applyFont="1" applyBorder="1" applyAlignment="1">
      <alignment horizontal="center" vertical="center"/>
    </xf>
    <xf numFmtId="0" fontId="6" fillId="0" borderId="0" xfId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64" fontId="24" fillId="0" borderId="44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/>
    </xf>
    <xf numFmtId="0" fontId="2" fillId="0" borderId="43" xfId="0" applyFont="1" applyBorder="1" applyAlignment="1">
      <alignment horizontal="center"/>
    </xf>
    <xf numFmtId="0" fontId="39" fillId="0" borderId="51" xfId="0" applyFont="1" applyBorder="1" applyAlignment="1">
      <alignment horizontal="right" vertical="center"/>
    </xf>
    <xf numFmtId="0" fontId="39" fillId="0" borderId="52" xfId="0" applyFont="1" applyBorder="1" applyAlignment="1">
      <alignment horizontal="right" vertical="center"/>
    </xf>
    <xf numFmtId="0" fontId="39" fillId="0" borderId="48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0" fillId="0" borderId="43" xfId="0" quotePrefix="1" applyBorder="1" applyAlignment="1" applyProtection="1">
      <alignment horizontal="left" vertical="center"/>
      <protection locked="0"/>
    </xf>
    <xf numFmtId="165" fontId="2" fillId="0" borderId="73" xfId="0" applyNumberFormat="1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14" fontId="0" fillId="0" borderId="43" xfId="0" applyNumberFormat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40" fillId="0" borderId="0" xfId="0" applyFont="1" applyAlignment="1">
      <alignment horizontal="right"/>
    </xf>
    <xf numFmtId="0" fontId="4" fillId="0" borderId="85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0" xfId="0" applyBorder="1" applyAlignment="1">
      <alignment horizontal="center"/>
    </xf>
    <xf numFmtId="165" fontId="2" fillId="0" borderId="89" xfId="0" applyNumberFormat="1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>
      <alignment horizontal="right" vertical="center"/>
    </xf>
    <xf numFmtId="164" fontId="2" fillId="0" borderId="44" xfId="0" applyNumberFormat="1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51" xfId="0" quotePrefix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28" xfId="0" applyBorder="1" applyAlignment="1">
      <alignment horizontal="center"/>
    </xf>
    <xf numFmtId="14" fontId="0" fillId="0" borderId="44" xfId="0" applyNumberFormat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right" vertical="center"/>
    </xf>
    <xf numFmtId="0" fontId="0" fillId="0" borderId="43" xfId="0" applyBorder="1" applyAlignment="1">
      <alignment horizontal="center"/>
    </xf>
    <xf numFmtId="0" fontId="39" fillId="0" borderId="4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40" fillId="0" borderId="26" xfId="0" applyFont="1" applyBorder="1"/>
    <xf numFmtId="0" fontId="5" fillId="2" borderId="0" xfId="0" applyFont="1" applyFill="1" applyAlignment="1">
      <alignment horizontal="right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left" vertical="center"/>
    </xf>
    <xf numFmtId="0" fontId="24" fillId="0" borderId="43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4" fillId="2" borderId="91" xfId="0" applyFont="1" applyFill="1" applyBorder="1" applyAlignment="1">
      <alignment horizontal="left" vertical="center"/>
    </xf>
    <xf numFmtId="164" fontId="24" fillId="0" borderId="43" xfId="0" applyNumberFormat="1" applyFont="1" applyBorder="1" applyAlignment="1">
      <alignment horizontal="center" vertical="center" wrapText="1"/>
    </xf>
    <xf numFmtId="164" fontId="24" fillId="0" borderId="5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right" vertical="center"/>
    </xf>
    <xf numFmtId="0" fontId="2" fillId="0" borderId="96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0" fillId="8" borderId="97" xfId="0" applyFont="1" applyFill="1" applyBorder="1" applyAlignment="1">
      <alignment horizontal="center"/>
    </xf>
    <xf numFmtId="0" fontId="30" fillId="8" borderId="0" xfId="0" applyFont="1" applyFill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I$33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K$42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K$40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K$4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K$42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K$42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K$4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819150</xdr:colOff>
      <xdr:row>4</xdr:row>
      <xdr:rowOff>59352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9150" cy="897551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31</xdr:row>
      <xdr:rowOff>180975</xdr:rowOff>
    </xdr:from>
    <xdr:to>
      <xdr:col>6</xdr:col>
      <xdr:colOff>657225</xdr:colOff>
      <xdr:row>33</xdr:row>
      <xdr:rowOff>9525</xdr:rowOff>
    </xdr:to>
    <xdr:sp macro="" textlink="">
      <xdr:nvSpPr>
        <xdr:cNvPr id="26625" name="Check Box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00000000-0008-0000-0100-0000016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Cash</a:t>
          </a:r>
        </a:p>
      </xdr:txBody>
    </xdr:sp>
    <xdr:clientData/>
  </xdr:twoCellAnchor>
  <xdr:twoCellAnchor editAs="oneCell">
    <xdr:from>
      <xdr:col>7</xdr:col>
      <xdr:colOff>142875</xdr:colOff>
      <xdr:row>31</xdr:row>
      <xdr:rowOff>190500</xdr:rowOff>
    </xdr:from>
    <xdr:to>
      <xdr:col>7</xdr:col>
      <xdr:colOff>1038225</xdr:colOff>
      <xdr:row>33</xdr:row>
      <xdr:rowOff>0</xdr:rowOff>
    </xdr:to>
    <xdr:sp macro="" textlink="">
      <xdr:nvSpPr>
        <xdr:cNvPr id="26627" name="Check Box 3" hidden="1">
          <a:extLst>
            <a:ext uri="{63B3BB69-23CF-44E3-9099-C40C66FF867C}">
              <a14:compatExt xmlns:a14="http://schemas.microsoft.com/office/drawing/2010/main" spid="_x0000_s26627"/>
            </a:ext>
            <a:ext uri="{FF2B5EF4-FFF2-40B4-BE49-F238E27FC236}">
              <a16:creationId xmlns:a16="http://schemas.microsoft.com/office/drawing/2014/main" id="{00000000-0008-0000-0100-0000036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Credit Card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819150</xdr:colOff>
      <xdr:row>4</xdr:row>
      <xdr:rowOff>59352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9150" cy="897551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31</xdr:row>
      <xdr:rowOff>180975</xdr:rowOff>
    </xdr:from>
    <xdr:to>
      <xdr:col>7</xdr:col>
      <xdr:colOff>276225</xdr:colOff>
      <xdr:row>33</xdr:row>
      <xdr:rowOff>0</xdr:rowOff>
    </xdr:to>
    <xdr:sp macro="" textlink="">
      <xdr:nvSpPr>
        <xdr:cNvPr id="26635" name="Check Box 11" hidden="1">
          <a:extLst>
            <a:ext uri="{63B3BB69-23CF-44E3-9099-C40C66FF867C}">
              <a14:compatExt xmlns:a14="http://schemas.microsoft.com/office/drawing/2010/main" spid="_x0000_s26635"/>
            </a:ext>
            <a:ext uri="{FF2B5EF4-FFF2-40B4-BE49-F238E27FC236}">
              <a16:creationId xmlns:a16="http://schemas.microsoft.com/office/drawing/2014/main" id="{00000000-0008-0000-0100-00000B6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Check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31</xdr:row>
          <xdr:rowOff>180975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31</xdr:row>
          <xdr:rowOff>190500</xdr:rowOff>
        </xdr:from>
        <xdr:to>
          <xdr:col>7</xdr:col>
          <xdr:colOff>0</xdr:colOff>
          <xdr:row>33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990600</xdr:colOff>
          <xdr:row>31</xdr:row>
          <xdr:rowOff>190500</xdr:rowOff>
        </xdr:from>
        <xdr:to>
          <xdr:col>7</xdr:col>
          <xdr:colOff>771525</xdr:colOff>
          <xdr:row>33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19050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063" name="ComboBox1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5</xdr:col>
          <xdr:colOff>952500</xdr:colOff>
          <xdr:row>17</xdr:row>
          <xdr:rowOff>0</xdr:rowOff>
        </xdr:to>
        <xdr:sp macro="" textlink="">
          <xdr:nvSpPr>
            <xdr:cNvPr id="1064" name="ComboBox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19050</xdr:rowOff>
        </xdr:from>
        <xdr:to>
          <xdr:col>5</xdr:col>
          <xdr:colOff>952500</xdr:colOff>
          <xdr:row>16</xdr:row>
          <xdr:rowOff>0</xdr:rowOff>
        </xdr:to>
        <xdr:sp macro="" textlink="">
          <xdr:nvSpPr>
            <xdr:cNvPr id="1065" name="ComboBox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19050</xdr:rowOff>
        </xdr:from>
        <xdr:to>
          <xdr:col>5</xdr:col>
          <xdr:colOff>952500</xdr:colOff>
          <xdr:row>15</xdr:row>
          <xdr:rowOff>0</xdr:rowOff>
        </xdr:to>
        <xdr:sp macro="" textlink="">
          <xdr:nvSpPr>
            <xdr:cNvPr id="1066" name="ComboBox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1067" name="ComboBox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19050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1068" name="ComboBox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19050</xdr:rowOff>
        </xdr:from>
        <xdr:to>
          <xdr:col>5</xdr:col>
          <xdr:colOff>952500</xdr:colOff>
          <xdr:row>19</xdr:row>
          <xdr:rowOff>0</xdr:rowOff>
        </xdr:to>
        <xdr:sp macro="" textlink="">
          <xdr:nvSpPr>
            <xdr:cNvPr id="1069" name="ComboBox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19050</xdr:rowOff>
        </xdr:from>
        <xdr:to>
          <xdr:col>5</xdr:col>
          <xdr:colOff>952500</xdr:colOff>
          <xdr:row>20</xdr:row>
          <xdr:rowOff>0</xdr:rowOff>
        </xdr:to>
        <xdr:sp macro="" textlink="">
          <xdr:nvSpPr>
            <xdr:cNvPr id="1070" name="ComboBox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19050</xdr:rowOff>
        </xdr:from>
        <xdr:to>
          <xdr:col>5</xdr:col>
          <xdr:colOff>952500</xdr:colOff>
          <xdr:row>21</xdr:row>
          <xdr:rowOff>0</xdr:rowOff>
        </xdr:to>
        <xdr:sp macro="" textlink="">
          <xdr:nvSpPr>
            <xdr:cNvPr id="1071" name="ComboBox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19050</xdr:rowOff>
        </xdr:from>
        <xdr:to>
          <xdr:col>5</xdr:col>
          <xdr:colOff>952500</xdr:colOff>
          <xdr:row>22</xdr:row>
          <xdr:rowOff>0</xdr:rowOff>
        </xdr:to>
        <xdr:sp macro="" textlink="">
          <xdr:nvSpPr>
            <xdr:cNvPr id="1072" name="ComboBox1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19050</xdr:rowOff>
        </xdr:from>
        <xdr:to>
          <xdr:col>5</xdr:col>
          <xdr:colOff>952500</xdr:colOff>
          <xdr:row>23</xdr:row>
          <xdr:rowOff>0</xdr:rowOff>
        </xdr:to>
        <xdr:sp macro="" textlink="">
          <xdr:nvSpPr>
            <xdr:cNvPr id="1073" name="ComboBox1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31</xdr:row>
          <xdr:rowOff>190500</xdr:rowOff>
        </xdr:from>
        <xdr:to>
          <xdr:col>8</xdr:col>
          <xdr:colOff>57150</xdr:colOff>
          <xdr:row>32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Square*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171450</xdr:rowOff>
        </xdr:from>
        <xdr:to>
          <xdr:col>6</xdr:col>
          <xdr:colOff>533400</xdr:colOff>
          <xdr:row>43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41</xdr:row>
          <xdr:rowOff>180975</xdr:rowOff>
        </xdr:from>
        <xdr:to>
          <xdr:col>7</xdr:col>
          <xdr:colOff>390525</xdr:colOff>
          <xdr:row>43</xdr:row>
          <xdr:rowOff>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41</xdr:row>
          <xdr:rowOff>190500</xdr:rowOff>
        </xdr:from>
        <xdr:to>
          <xdr:col>8</xdr:col>
          <xdr:colOff>666750</xdr:colOff>
          <xdr:row>43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41</xdr:row>
          <xdr:rowOff>190500</xdr:rowOff>
        </xdr:from>
        <xdr:to>
          <xdr:col>10</xdr:col>
          <xdr:colOff>180975</xdr:colOff>
          <xdr:row>43</xdr:row>
          <xdr:rowOff>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2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833120</xdr:colOff>
      <xdr:row>4</xdr:row>
      <xdr:rowOff>73322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190500</xdr:rowOff>
        </xdr:from>
        <xdr:to>
          <xdr:col>6</xdr:col>
          <xdr:colOff>542925</xdr:colOff>
          <xdr:row>43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41</xdr:row>
          <xdr:rowOff>190500</xdr:rowOff>
        </xdr:from>
        <xdr:to>
          <xdr:col>8</xdr:col>
          <xdr:colOff>0</xdr:colOff>
          <xdr:row>43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42</xdr:row>
          <xdr:rowOff>0</xdr:rowOff>
        </xdr:from>
        <xdr:to>
          <xdr:col>8</xdr:col>
          <xdr:colOff>657225</xdr:colOff>
          <xdr:row>43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833120</xdr:colOff>
      <xdr:row>4</xdr:row>
      <xdr:rowOff>73322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42</xdr:row>
          <xdr:rowOff>0</xdr:rowOff>
        </xdr:from>
        <xdr:to>
          <xdr:col>10</xdr:col>
          <xdr:colOff>161925</xdr:colOff>
          <xdr:row>43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657225</xdr:colOff>
          <xdr:row>44</xdr:row>
          <xdr:rowOff>190500</xdr:rowOff>
        </xdr:from>
        <xdr:to>
          <xdr:col>6</xdr:col>
          <xdr:colOff>514350</xdr:colOff>
          <xdr:row>46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44</xdr:row>
          <xdr:rowOff>190500</xdr:rowOff>
        </xdr:from>
        <xdr:to>
          <xdr:col>7</xdr:col>
          <xdr:colOff>400050</xdr:colOff>
          <xdr:row>46</xdr:row>
          <xdr:rowOff>9525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45</xdr:row>
          <xdr:rowOff>0</xdr:rowOff>
        </xdr:from>
        <xdr:to>
          <xdr:col>8</xdr:col>
          <xdr:colOff>695325</xdr:colOff>
          <xdr:row>46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4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44</xdr:row>
          <xdr:rowOff>190500</xdr:rowOff>
        </xdr:from>
        <xdr:to>
          <xdr:col>10</xdr:col>
          <xdr:colOff>180975</xdr:colOff>
          <xdr:row>46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41</xdr:row>
          <xdr:rowOff>190500</xdr:rowOff>
        </xdr:from>
        <xdr:to>
          <xdr:col>6</xdr:col>
          <xdr:colOff>542925</xdr:colOff>
          <xdr:row>43</xdr:row>
          <xdr:rowOff>19050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42</xdr:row>
          <xdr:rowOff>0</xdr:rowOff>
        </xdr:from>
        <xdr:to>
          <xdr:col>7</xdr:col>
          <xdr:colOff>390525</xdr:colOff>
          <xdr:row>43</xdr:row>
          <xdr:rowOff>19050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42</xdr:row>
          <xdr:rowOff>0</xdr:rowOff>
        </xdr:from>
        <xdr:to>
          <xdr:col>8</xdr:col>
          <xdr:colOff>685800</xdr:colOff>
          <xdr:row>43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42</xdr:row>
          <xdr:rowOff>0</xdr:rowOff>
        </xdr:from>
        <xdr:to>
          <xdr:col>10</xdr:col>
          <xdr:colOff>171450</xdr:colOff>
          <xdr:row>43</xdr:row>
          <xdr:rowOff>9525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5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41</xdr:row>
          <xdr:rowOff>180975</xdr:rowOff>
        </xdr:from>
        <xdr:to>
          <xdr:col>6</xdr:col>
          <xdr:colOff>523875</xdr:colOff>
          <xdr:row>43</xdr:row>
          <xdr:rowOff>9525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6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41</xdr:row>
          <xdr:rowOff>180975</xdr:rowOff>
        </xdr:from>
        <xdr:to>
          <xdr:col>7</xdr:col>
          <xdr:colOff>390525</xdr:colOff>
          <xdr:row>43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6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41</xdr:row>
          <xdr:rowOff>190500</xdr:rowOff>
        </xdr:from>
        <xdr:to>
          <xdr:col>8</xdr:col>
          <xdr:colOff>657225</xdr:colOff>
          <xdr:row>43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6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822960</xdr:colOff>
      <xdr:row>4</xdr:row>
      <xdr:rowOff>66972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41</xdr:row>
          <xdr:rowOff>190500</xdr:rowOff>
        </xdr:from>
        <xdr:to>
          <xdr:col>10</xdr:col>
          <xdr:colOff>152400</xdr:colOff>
          <xdr:row>43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6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819150</xdr:colOff>
      <xdr:row>4</xdr:row>
      <xdr:rowOff>59352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41</xdr:row>
          <xdr:rowOff>190500</xdr:rowOff>
        </xdr:from>
        <xdr:to>
          <xdr:col>6</xdr:col>
          <xdr:colOff>504825</xdr:colOff>
          <xdr:row>43</xdr:row>
          <xdr:rowOff>19050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41</xdr:row>
          <xdr:rowOff>190500</xdr:rowOff>
        </xdr:from>
        <xdr:to>
          <xdr:col>7</xdr:col>
          <xdr:colOff>361950</xdr:colOff>
          <xdr:row>43</xdr:row>
          <xdr:rowOff>9525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7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0</xdr:rowOff>
        </xdr:from>
        <xdr:to>
          <xdr:col>8</xdr:col>
          <xdr:colOff>638175</xdr:colOff>
          <xdr:row>43</xdr:row>
          <xdr:rowOff>9525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7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Credit Card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819150</xdr:colOff>
      <xdr:row>4</xdr:row>
      <xdr:rowOff>59352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22960" cy="905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42</xdr:row>
          <xdr:rowOff>0</xdr:rowOff>
        </xdr:from>
        <xdr:to>
          <xdr:col>10</xdr:col>
          <xdr:colOff>133350</xdr:colOff>
          <xdr:row>43</xdr:row>
          <xdr:rowOff>9525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7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Square*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0</xdr:row>
      <xdr:rowOff>0</xdr:rowOff>
    </xdr:from>
    <xdr:to>
      <xdr:col>16</xdr:col>
      <xdr:colOff>208133</xdr:colOff>
      <xdr:row>28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199" y="0"/>
          <a:ext cx="6304134" cy="628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3811</xdr:colOff>
      <xdr:row>2</xdr:row>
      <xdr:rowOff>123826</xdr:rowOff>
    </xdr:from>
    <xdr:to>
      <xdr:col>25</xdr:col>
      <xdr:colOff>567343</xdr:colOff>
      <xdr:row>29</xdr:row>
      <xdr:rowOff>17146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6851" y="504826"/>
          <a:ext cx="5440332" cy="595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6" Type="http://schemas.openxmlformats.org/officeDocument/2006/relationships/control" Target="../activeX/activeX11.xml"/><Relationship Id="rId20" Type="http://schemas.openxmlformats.org/officeDocument/2006/relationships/ctrlProp" Target="../ctrlProps/ctrlProp4.xml"/><Relationship Id="rId1" Type="http://schemas.openxmlformats.org/officeDocument/2006/relationships/hyperlink" Target="http://www.lovelafayette.org/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trlProp" Target="../ctrlProps/ctrlProp3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6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0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printerSettings" Target="../printerSettings/printerSettings8.bin"/><Relationship Id="rId7" Type="http://schemas.openxmlformats.org/officeDocument/2006/relationships/ctrlProp" Target="../ctrlProps/ctrlProp14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printerSettings" Target="../printerSettings/printerSettings10.bin"/><Relationship Id="rId7" Type="http://schemas.openxmlformats.org/officeDocument/2006/relationships/ctrlProp" Target="../ctrlProps/ctrlProp18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7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22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1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Relationship Id="rId9" Type="http://schemas.openxmlformats.org/officeDocument/2006/relationships/ctrlProp" Target="../ctrlProps/ctrlProp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printerSettings" Target="../printerSettings/printerSettings14.bin"/><Relationship Id="rId7" Type="http://schemas.openxmlformats.org/officeDocument/2006/relationships/ctrlProp" Target="../ctrlProps/ctrlProp26.xml"/><Relationship Id="rId2" Type="http://schemas.openxmlformats.org/officeDocument/2006/relationships/hyperlink" Target="http://www.lovelafayette.org/" TargetMode="Externa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5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Relationship Id="rId9" Type="http://schemas.openxmlformats.org/officeDocument/2006/relationships/ctrlProp" Target="../ctrlProps/ctrlProp2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C14"/>
  <sheetViews>
    <sheetView tabSelected="1" workbookViewId="0">
      <selection activeCell="B16" sqref="B16"/>
    </sheetView>
  </sheetViews>
  <sheetFormatPr defaultRowHeight="15" x14ac:dyDescent="0.25"/>
  <cols>
    <col min="2" max="2" width="22.7109375" customWidth="1"/>
  </cols>
  <sheetData>
    <row r="3" spans="2:3" ht="28.5" x14ac:dyDescent="0.45">
      <c r="B3" s="86" t="s">
        <v>219</v>
      </c>
    </row>
    <row r="4" spans="2:3" ht="28.5" x14ac:dyDescent="0.45">
      <c r="B4" s="86" t="s">
        <v>289</v>
      </c>
    </row>
    <row r="6" spans="2:3" x14ac:dyDescent="0.25">
      <c r="B6" s="87" t="s">
        <v>319</v>
      </c>
    </row>
    <row r="7" spans="2:3" x14ac:dyDescent="0.25">
      <c r="B7" t="s">
        <v>320</v>
      </c>
    </row>
    <row r="8" spans="2:3" x14ac:dyDescent="0.25">
      <c r="B8" t="s">
        <v>321</v>
      </c>
    </row>
    <row r="9" spans="2:3" x14ac:dyDescent="0.25">
      <c r="B9" t="s">
        <v>326</v>
      </c>
    </row>
    <row r="10" spans="2:3" x14ac:dyDescent="0.25">
      <c r="B10" t="s">
        <v>329</v>
      </c>
      <c r="C10" t="s">
        <v>331</v>
      </c>
    </row>
    <row r="11" spans="2:3" x14ac:dyDescent="0.25">
      <c r="B11" t="s">
        <v>347</v>
      </c>
      <c r="C11" t="s">
        <v>350</v>
      </c>
    </row>
    <row r="12" spans="2:3" x14ac:dyDescent="0.25">
      <c r="B12" t="s">
        <v>340</v>
      </c>
      <c r="C12" t="s">
        <v>341</v>
      </c>
    </row>
    <row r="13" spans="2:3" x14ac:dyDescent="0.25">
      <c r="B13" t="s">
        <v>349</v>
      </c>
      <c r="C13" t="s">
        <v>351</v>
      </c>
    </row>
    <row r="14" spans="2:3" x14ac:dyDescent="0.25">
      <c r="B14" t="s">
        <v>358</v>
      </c>
      <c r="C14" t="s">
        <v>357</v>
      </c>
    </row>
  </sheetData>
  <customSheetViews>
    <customSheetView guid="{4749C658-0300-4F51-B304-A54B28F6E9D8}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EED9-1F95-4D65-AE47-9766E0793D34}">
  <sheetPr codeName="Sheet2">
    <pageSetUpPr fitToPage="1"/>
  </sheetPr>
  <dimension ref="A1:I38"/>
  <sheetViews>
    <sheetView zoomScaleNormal="100" zoomScalePageLayoutView="115" workbookViewId="0">
      <selection activeCell="B29" sqref="B29:C29"/>
    </sheetView>
  </sheetViews>
  <sheetFormatPr defaultColWidth="8.85546875" defaultRowHeight="12" customHeight="1" x14ac:dyDescent="0.25"/>
  <cols>
    <col min="1" max="1" width="19.2851562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4.42578125" customWidth="1"/>
    <col min="7" max="7" width="16.7109375" style="1" customWidth="1"/>
    <col min="8" max="8" width="18" customWidth="1"/>
  </cols>
  <sheetData>
    <row r="1" spans="1:8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</row>
    <row r="2" spans="1:8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</row>
    <row r="3" spans="1:8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</row>
    <row r="4" spans="1:8" ht="15" customHeight="1" x14ac:dyDescent="0.25">
      <c r="D4" s="12" t="s">
        <v>22</v>
      </c>
      <c r="G4" s="204" t="s">
        <v>17</v>
      </c>
      <c r="H4" s="204"/>
    </row>
    <row r="5" spans="1:8" ht="15" customHeight="1" x14ac:dyDescent="0.25">
      <c r="D5" s="12" t="s">
        <v>288</v>
      </c>
      <c r="G5" s="205" t="s">
        <v>18</v>
      </c>
      <c r="H5" s="205"/>
    </row>
    <row r="6" spans="1:8" ht="15" customHeight="1" x14ac:dyDescent="0.25">
      <c r="A6" s="211"/>
      <c r="B6" s="211"/>
      <c r="C6" s="211"/>
      <c r="D6" s="211"/>
      <c r="E6" s="211"/>
      <c r="F6" s="211"/>
      <c r="G6" s="211"/>
      <c r="H6" s="211"/>
    </row>
    <row r="7" spans="1:8" ht="15" customHeight="1" x14ac:dyDescent="0.25">
      <c r="E7" s="3"/>
      <c r="F7" s="85"/>
      <c r="G7" s="211"/>
      <c r="H7" s="211"/>
    </row>
    <row r="8" spans="1:8" ht="15" customHeight="1" x14ac:dyDescent="0.25">
      <c r="E8" s="3"/>
      <c r="F8" s="6"/>
      <c r="G8" s="211"/>
      <c r="H8" s="211"/>
    </row>
    <row r="9" spans="1:8" ht="15" customHeight="1" x14ac:dyDescent="0.25"/>
    <row r="10" spans="1:8" ht="15" customHeight="1" x14ac:dyDescent="0.25">
      <c r="A10" s="213" t="s">
        <v>278</v>
      </c>
      <c r="B10" s="213"/>
      <c r="C10" s="213"/>
      <c r="D10" s="213"/>
      <c r="E10" s="213"/>
      <c r="F10" s="213"/>
      <c r="G10" s="99" t="s">
        <v>21</v>
      </c>
      <c r="H10" s="100" t="s">
        <v>0</v>
      </c>
    </row>
    <row r="11" spans="1:8" ht="15" customHeight="1" x14ac:dyDescent="0.25">
      <c r="A11" s="215" t="s">
        <v>282</v>
      </c>
      <c r="B11" s="215"/>
      <c r="C11" s="215"/>
      <c r="D11" s="215"/>
      <c r="E11" s="215"/>
      <c r="F11" s="215"/>
      <c r="G11" s="101"/>
      <c r="H11" s="101"/>
    </row>
    <row r="12" spans="1:8" ht="15" customHeight="1" x14ac:dyDescent="0.25">
      <c r="A12" s="214" t="s">
        <v>332</v>
      </c>
      <c r="B12" s="214"/>
      <c r="C12" s="214"/>
      <c r="D12" s="214"/>
      <c r="E12" s="214"/>
      <c r="F12" s="214"/>
      <c r="G12" s="97" t="str" cm="1">
        <f t="array" ref="G12">IF(A12="","",INDEX('Master Fee Schedule'!$A$2:$A$69,MATCH(TRUE,EXACT($A12,'Master Fee Schedule'!$B$2:$B$69),0)))</f>
        <v/>
      </c>
      <c r="H12" s="98" t="str">
        <f>IF(A12="","", INDEX('Master Fee Schedule'!$C$2:$C$69,MATCH($A12,'Master Fee Schedule'!$B$2:$B$69,0)))</f>
        <v/>
      </c>
    </row>
    <row r="13" spans="1:8" ht="15" customHeight="1" x14ac:dyDescent="0.25">
      <c r="A13" s="212" t="s">
        <v>332</v>
      </c>
      <c r="B13" s="212"/>
      <c r="C13" s="212"/>
      <c r="D13" s="212"/>
      <c r="E13" s="212"/>
      <c r="F13" s="212"/>
      <c r="G13" s="92" t="str" cm="1">
        <f t="array" ref="G13">IF(A13="","",INDEX('Master Fee Schedule'!$A$2:$A$70,MATCH(TRUE,EXACT($A13,'Master Fee Schedule'!$B$2:$B$68),0)))</f>
        <v/>
      </c>
      <c r="H13" s="98" t="str">
        <f>IF(A13="","", INDEX('Master Fee Schedule'!$C$2:$C$69,MATCH($A13,'Master Fee Schedule'!$B$2:$B$69,0)))</f>
        <v/>
      </c>
    </row>
    <row r="14" spans="1:8" ht="15" customHeight="1" x14ac:dyDescent="0.25">
      <c r="A14" s="212" t="s">
        <v>332</v>
      </c>
      <c r="B14" s="212"/>
      <c r="C14" s="212"/>
      <c r="D14" s="212"/>
      <c r="E14" s="212"/>
      <c r="F14" s="212"/>
      <c r="G14" s="92" t="str" cm="1">
        <f t="array" ref="G14">IF(A14="","",INDEX('Master Fee Schedule'!$A$2:$A$70,MATCH(TRUE,EXACT($A14,'Master Fee Schedule'!$B$2:$B$68),0)))</f>
        <v/>
      </c>
      <c r="H14" s="93" t="str">
        <f>IF(A14="","", INDEX('Master Fee Schedule'!$C$2:$C$68,MATCH($A14,'Master Fee Schedule'!$B$2:$B$68,0)))</f>
        <v/>
      </c>
    </row>
    <row r="15" spans="1:8" ht="15" x14ac:dyDescent="0.25">
      <c r="A15" s="212" t="s">
        <v>332</v>
      </c>
      <c r="B15" s="212"/>
      <c r="C15" s="212"/>
      <c r="D15" s="212"/>
      <c r="E15" s="212"/>
      <c r="F15" s="212"/>
      <c r="G15" s="92" t="str" cm="1">
        <f t="array" ref="G15">IF(A15="","",INDEX('Master Fee Schedule'!$A$2:$A$70,MATCH(TRUE,EXACT($A15,'Master Fee Schedule'!$B$2:$B$68),0)))</f>
        <v/>
      </c>
      <c r="H15" s="93" t="str">
        <f>IF(A15="","", INDEX('Master Fee Schedule'!$C$2:$C$68,MATCH($A15,'Master Fee Schedule'!$B$2:$B$68,0)))</f>
        <v/>
      </c>
    </row>
    <row r="16" spans="1:8" ht="15" x14ac:dyDescent="0.25">
      <c r="A16" s="212" t="s">
        <v>332</v>
      </c>
      <c r="B16" s="212"/>
      <c r="C16" s="212"/>
      <c r="D16" s="212"/>
      <c r="E16" s="212"/>
      <c r="F16" s="212"/>
      <c r="G16" s="92" t="str" cm="1">
        <f t="array" ref="G16">IF(A16="","",INDEX('Master Fee Schedule'!$A$2:$A$70,MATCH(TRUE,EXACT($A16,'Master Fee Schedule'!$B$2:$B$68),0)))</f>
        <v/>
      </c>
      <c r="H16" s="93" t="str">
        <f>IF(A16="","", INDEX('Master Fee Schedule'!$C$2:$C$68,MATCH($A16,'Master Fee Schedule'!$B$2:$B$68,0)))</f>
        <v/>
      </c>
    </row>
    <row r="17" spans="1:9" ht="15" customHeight="1" x14ac:dyDescent="0.25">
      <c r="A17" s="212"/>
      <c r="B17" s="212"/>
      <c r="C17" s="212"/>
      <c r="D17" s="212"/>
      <c r="E17" s="212"/>
      <c r="F17" s="212"/>
      <c r="G17" s="92" t="str" cm="1">
        <f t="array" ref="G17">IF(A17="","",INDEX('Master Fee Schedule'!$A$2:$A$70,MATCH(TRUE,EXACT($A17,'Master Fee Schedule'!$B$2:$B$68),0)))</f>
        <v/>
      </c>
      <c r="H17" s="93" t="str">
        <f>IF(A17="","", INDEX('Master Fee Schedule'!$C$2:$C$68,MATCH($A17,'Master Fee Schedule'!$B$2:$B$68,0)))</f>
        <v/>
      </c>
    </row>
    <row r="18" spans="1:9" ht="15" customHeight="1" x14ac:dyDescent="0.25">
      <c r="A18" s="216" t="s">
        <v>281</v>
      </c>
      <c r="B18" s="216"/>
      <c r="C18" s="216"/>
      <c r="D18" s="216"/>
      <c r="E18" s="216"/>
      <c r="F18" s="216"/>
      <c r="G18" s="91"/>
      <c r="H18" s="91"/>
    </row>
    <row r="19" spans="1:9" ht="15" customHeight="1" x14ac:dyDescent="0.25">
      <c r="A19" s="212"/>
      <c r="B19" s="212"/>
      <c r="C19" s="212"/>
      <c r="D19" s="212"/>
      <c r="E19" s="212"/>
      <c r="F19" s="212"/>
      <c r="G19" s="92" t="str" cm="1">
        <f t="array" ref="G19">IF(A19="","",INDEX('Master Fee Schedule'!$A$88:$A$111,MATCH(TRUE,EXACT($A19,'Master Fee Schedule'!$B$88:$B$111),0)))</f>
        <v/>
      </c>
      <c r="H19" s="93" t="str">
        <f>IF(A19="","", INDEX('Master Fee Schedule'!$C$88:$C$111,MATCH($A19,'Master Fee Schedule'!$B$88:$B$111,0)))</f>
        <v/>
      </c>
    </row>
    <row r="20" spans="1:9" ht="15" customHeight="1" x14ac:dyDescent="0.25">
      <c r="A20" s="212"/>
      <c r="B20" s="212"/>
      <c r="C20" s="212"/>
      <c r="D20" s="212"/>
      <c r="E20" s="212"/>
      <c r="F20" s="212"/>
      <c r="G20" s="92" t="str" cm="1">
        <f t="array" ref="G20">IF(A20="","",INDEX('Master Fee Schedule'!$A$88:$A$111,MATCH(TRUE,EXACT($A20,'Master Fee Schedule'!$B$88:$B$111),0)))</f>
        <v/>
      </c>
      <c r="H20" s="93" t="str">
        <f>IF(A20="","", INDEX('Master Fee Schedule'!$C$88:$C$111,MATCH($A20,'Master Fee Schedule'!$B$88:$B$111,0)))</f>
        <v/>
      </c>
    </row>
    <row r="21" spans="1:9" ht="15" customHeight="1" x14ac:dyDescent="0.25">
      <c r="A21" s="212"/>
      <c r="B21" s="212"/>
      <c r="C21" s="212"/>
      <c r="D21" s="212"/>
      <c r="E21" s="212"/>
      <c r="F21" s="212"/>
      <c r="G21" s="92" t="str" cm="1">
        <f t="array" ref="G21">IF(A21="","",INDEX('Master Fee Schedule'!$A$88:$A$111,MATCH(TRUE,EXACT($A21,'Master Fee Schedule'!$B$88:$B$111),0)))</f>
        <v/>
      </c>
      <c r="H21" s="93" t="str">
        <f>IF(A21="","", INDEX('Master Fee Schedule'!$C$88:$C$111,MATCH($A21,'Master Fee Schedule'!$B$88:$B$111,0)))</f>
        <v/>
      </c>
    </row>
    <row r="22" spans="1:9" ht="15" customHeight="1" x14ac:dyDescent="0.25">
      <c r="A22" s="212"/>
      <c r="B22" s="212"/>
      <c r="C22" s="212"/>
      <c r="D22" s="212"/>
      <c r="E22" s="212"/>
      <c r="F22" s="212"/>
      <c r="G22" s="92" t="str" cm="1">
        <f t="array" ref="G22">IF(A22="","",INDEX('Master Fee Schedule'!$A$88:$A$111,MATCH(TRUE,EXACT($A22,'Master Fee Schedule'!$B$88:$B$111),0)))</f>
        <v/>
      </c>
      <c r="H22" s="93" t="str">
        <f>IF(A22="","", INDEX('Master Fee Schedule'!$C$88:$C$111,MATCH($A22,'Master Fee Schedule'!$B$88:$B$111,0)))</f>
        <v/>
      </c>
    </row>
    <row r="23" spans="1:9" ht="15" customHeight="1" x14ac:dyDescent="0.25">
      <c r="A23" s="212"/>
      <c r="B23" s="212"/>
      <c r="C23" s="212"/>
      <c r="D23" s="212"/>
      <c r="E23" s="212"/>
      <c r="F23" s="212"/>
      <c r="G23" s="92" t="str" cm="1">
        <f t="array" ref="G23">IF(A23="","",INDEX('Master Fee Schedule'!$A$88:$A$111,MATCH(TRUE,EXACT($A23,'Master Fee Schedule'!$B$88:$B$111),0)))</f>
        <v/>
      </c>
      <c r="H23" s="93" t="str">
        <f>IF(A23="","", INDEX('Master Fee Schedule'!$C$88:$C$111,MATCH($A23,'Master Fee Schedule'!$B$88:$B$111,0)))</f>
        <v/>
      </c>
    </row>
    <row r="24" spans="1:9" ht="13.9" customHeight="1" x14ac:dyDescent="0.25">
      <c r="A24" s="206" t="str">
        <f>IF(I33,"Convenience Fee (additional 2.9%)","")</f>
        <v/>
      </c>
      <c r="B24" s="207"/>
      <c r="C24" s="207"/>
      <c r="D24" s="207"/>
      <c r="E24" s="207"/>
      <c r="F24" s="208"/>
      <c r="G24" s="178" t="str">
        <f>IF(I33, "011-421-060","")</f>
        <v/>
      </c>
      <c r="H24" s="93" t="str">
        <f>IF(I33, SUM(H12:H23)*0.029,"")</f>
        <v/>
      </c>
    </row>
    <row r="25" spans="1:9" ht="13.9" customHeight="1" x14ac:dyDescent="0.25">
      <c r="A25" s="95"/>
      <c r="B25" s="209"/>
      <c r="C25" s="209"/>
      <c r="D25" s="209"/>
      <c r="E25" s="210"/>
      <c r="F25" s="210"/>
      <c r="G25" s="195" t="s">
        <v>1</v>
      </c>
      <c r="H25" s="119">
        <f>SUM(H12:H24)</f>
        <v>0</v>
      </c>
      <c r="I25" s="64"/>
    </row>
    <row r="26" spans="1:9" ht="13.9" customHeight="1" x14ac:dyDescent="0.25">
      <c r="A26" s="95"/>
      <c r="B26" s="211"/>
      <c r="C26" s="211"/>
      <c r="D26" s="211"/>
      <c r="E26" s="210"/>
      <c r="F26" s="210"/>
      <c r="G26" s="94"/>
      <c r="H26" s="62"/>
      <c r="I26" s="65"/>
    </row>
    <row r="27" spans="1:9" ht="13.9" customHeight="1" x14ac:dyDescent="0.25">
      <c r="A27" s="95"/>
      <c r="B27" s="209"/>
      <c r="C27" s="209"/>
      <c r="D27" s="209"/>
      <c r="E27" s="210"/>
      <c r="F27" s="210"/>
      <c r="G27" s="193" t="s">
        <v>353</v>
      </c>
      <c r="H27" s="192"/>
      <c r="I27" s="66"/>
    </row>
    <row r="28" spans="1:9" ht="13.9" customHeight="1" x14ac:dyDescent="0.25">
      <c r="A28" s="95"/>
      <c r="B28" s="209"/>
      <c r="C28" s="209"/>
      <c r="D28" s="209"/>
      <c r="E28" s="210"/>
      <c r="F28" s="210"/>
      <c r="G28" s="94"/>
      <c r="H28" s="62"/>
      <c r="I28" s="66"/>
    </row>
    <row r="29" spans="1:9" ht="15.75" customHeight="1" x14ac:dyDescent="0.25">
      <c r="A29" s="194" t="s">
        <v>10</v>
      </c>
      <c r="B29" s="202"/>
      <c r="C29" s="202"/>
      <c r="D29" s="66"/>
      <c r="E29" s="217" t="s">
        <v>306</v>
      </c>
      <c r="F29" s="218"/>
      <c r="G29" s="200"/>
      <c r="H29" s="201"/>
      <c r="I29" s="66"/>
    </row>
    <row r="30" spans="1:9" ht="16.149999999999999" customHeight="1" x14ac:dyDescent="0.25">
      <c r="A30" s="115" t="s">
        <v>11</v>
      </c>
      <c r="B30" s="220"/>
      <c r="C30" s="220"/>
      <c r="D30" s="5"/>
      <c r="E30" s="217" t="s">
        <v>13</v>
      </c>
      <c r="F30" s="218"/>
      <c r="G30" s="200"/>
      <c r="H30" s="201"/>
    </row>
    <row r="31" spans="1:9" ht="16.149999999999999" customHeight="1" x14ac:dyDescent="0.25">
      <c r="A31" s="115" t="s">
        <v>12</v>
      </c>
      <c r="B31" s="220"/>
      <c r="C31" s="220"/>
      <c r="D31" s="5"/>
      <c r="E31" s="217" t="s">
        <v>14</v>
      </c>
      <c r="F31" s="218"/>
      <c r="G31" s="200"/>
      <c r="H31" s="201"/>
    </row>
    <row r="32" spans="1:9" ht="16.149999999999999" customHeight="1" x14ac:dyDescent="0.25">
      <c r="A32" s="115" t="s">
        <v>9</v>
      </c>
      <c r="B32" s="220"/>
      <c r="C32" s="220"/>
      <c r="D32" s="5"/>
      <c r="E32" s="217" t="s">
        <v>354</v>
      </c>
      <c r="F32" s="218"/>
      <c r="G32" s="200"/>
      <c r="H32" s="201"/>
    </row>
    <row r="33" spans="1:9" ht="16.149999999999999" customHeight="1" x14ac:dyDescent="0.25">
      <c r="A33" s="115" t="s">
        <v>355</v>
      </c>
      <c r="B33" s="220"/>
      <c r="C33" s="220"/>
      <c r="D33" s="5"/>
      <c r="E33" s="217" t="s">
        <v>23</v>
      </c>
      <c r="F33" s="218"/>
      <c r="G33" s="129"/>
      <c r="H33" s="130"/>
      <c r="I33" s="109" t="b">
        <v>0</v>
      </c>
    </row>
    <row r="34" spans="1:9" ht="16.149999999999999" customHeight="1" x14ac:dyDescent="0.25">
      <c r="D34" s="5"/>
      <c r="E34" s="221" t="s">
        <v>352</v>
      </c>
      <c r="F34" s="222"/>
      <c r="G34" s="222"/>
      <c r="H34" s="222"/>
      <c r="I34" s="2"/>
    </row>
    <row r="35" spans="1:9" ht="12" customHeight="1" x14ac:dyDescent="0.25">
      <c r="H35" s="51"/>
    </row>
    <row r="36" spans="1:9" ht="12" customHeight="1" x14ac:dyDescent="0.25">
      <c r="A36" s="5" t="s">
        <v>293</v>
      </c>
      <c r="B36" s="5"/>
      <c r="C36" s="5"/>
    </row>
    <row r="37" spans="1:9" ht="12" customHeight="1" x14ac:dyDescent="0.25">
      <c r="A37" s="96" t="s">
        <v>294</v>
      </c>
      <c r="B37" s="219" t="s">
        <v>295</v>
      </c>
      <c r="C37" s="219"/>
      <c r="D37" s="5"/>
      <c r="E37" s="5"/>
      <c r="F37" s="5"/>
      <c r="G37" s="5"/>
      <c r="H37" s="5"/>
    </row>
    <row r="38" spans="1:9" ht="12" customHeight="1" x14ac:dyDescent="0.25">
      <c r="G38"/>
    </row>
  </sheetData>
  <sheetProtection selectLockedCells="1"/>
  <mergeCells count="47">
    <mergeCell ref="B37:C37"/>
    <mergeCell ref="G30:H30"/>
    <mergeCell ref="G31:H31"/>
    <mergeCell ref="G32:H32"/>
    <mergeCell ref="E33:F33"/>
    <mergeCell ref="B33:C33"/>
    <mergeCell ref="B32:C32"/>
    <mergeCell ref="E32:F32"/>
    <mergeCell ref="B30:C30"/>
    <mergeCell ref="E30:F30"/>
    <mergeCell ref="B31:C31"/>
    <mergeCell ref="E31:F31"/>
    <mergeCell ref="E34:H34"/>
    <mergeCell ref="E29:F29"/>
    <mergeCell ref="B27:D27"/>
    <mergeCell ref="A21:F21"/>
    <mergeCell ref="A22:F22"/>
    <mergeCell ref="A23:F23"/>
    <mergeCell ref="A18:F18"/>
    <mergeCell ref="A19:F19"/>
    <mergeCell ref="A20:F20"/>
    <mergeCell ref="E27:F27"/>
    <mergeCell ref="B25:D25"/>
    <mergeCell ref="E25:F25"/>
    <mergeCell ref="B26:D26"/>
    <mergeCell ref="E26:F26"/>
    <mergeCell ref="G8:H8"/>
    <mergeCell ref="A10:F10"/>
    <mergeCell ref="A12:F12"/>
    <mergeCell ref="A11:F11"/>
    <mergeCell ref="A17:F17"/>
    <mergeCell ref="G29:H29"/>
    <mergeCell ref="B29:C29"/>
    <mergeCell ref="A1:H1"/>
    <mergeCell ref="A2:H2"/>
    <mergeCell ref="A3:H3"/>
    <mergeCell ref="G4:H4"/>
    <mergeCell ref="G5:H5"/>
    <mergeCell ref="A24:F24"/>
    <mergeCell ref="B28:D28"/>
    <mergeCell ref="E28:F28"/>
    <mergeCell ref="A6:H6"/>
    <mergeCell ref="A16:F16"/>
    <mergeCell ref="A13:F13"/>
    <mergeCell ref="A14:F14"/>
    <mergeCell ref="A15:F15"/>
    <mergeCell ref="G7:H7"/>
  </mergeCells>
  <hyperlinks>
    <hyperlink ref="G5" r:id="rId1" xr:uid="{5B16EB38-63B3-4728-BA4C-8F576F19EA5A}"/>
  </hyperlinks>
  <printOptions horizontalCentered="1" verticalCentered="1"/>
  <pageMargins left="0.25" right="0.25" top="0.75" bottom="0.75" header="0.3" footer="0.3"/>
  <pageSetup scale="99" orientation="portrait" r:id="rId2"/>
  <drawing r:id="rId3"/>
  <legacyDrawing r:id="rId4"/>
  <controls>
    <mc:AlternateContent xmlns:mc="http://schemas.openxmlformats.org/markup-compatibility/2006">
      <mc:Choice Requires="x14">
        <control shapeId="1063" r:id="rId5" name="ComboBox1">
          <controlPr locked="0" defaultSize="0" autoLine="0" autoPict="0" linkedCell="A12" listFillRange="'Master Fee Schedule'!$B$2:$B$69" r:id="rId6">
            <anchor moveWithCells="1">
              <from>
                <xdr:col>0</xdr:col>
                <xdr:colOff>9525</xdr:colOff>
                <xdr:row>11</xdr:row>
                <xdr:rowOff>19050</xdr:rowOff>
              </from>
              <to>
                <xdr:col>6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1063" r:id="rId5" name="ComboBox1"/>
      </mc:Fallback>
    </mc:AlternateContent>
    <mc:AlternateContent xmlns:mc="http://schemas.openxmlformats.org/markup-compatibility/2006">
      <mc:Choice Requires="x14">
        <control shapeId="1064" r:id="rId7" name="ComboBox2">
          <controlPr locked="0" defaultSize="0" autoLine="0" autoPict="0" linkedCell="A17" listFillRange="'Master Fee Schedule'!$B$2:$B$69" r:id="rId6">
            <anchor moveWithCells="1">
              <from>
                <xdr:col>0</xdr:col>
                <xdr:colOff>0</xdr:colOff>
                <xdr:row>16</xdr:row>
                <xdr:rowOff>19050</xdr:rowOff>
              </from>
              <to>
                <xdr:col>5</xdr:col>
                <xdr:colOff>952500</xdr:colOff>
                <xdr:row>17</xdr:row>
                <xdr:rowOff>0</xdr:rowOff>
              </to>
            </anchor>
          </controlPr>
        </control>
      </mc:Choice>
      <mc:Fallback>
        <control shapeId="1064" r:id="rId7" name="ComboBox2"/>
      </mc:Fallback>
    </mc:AlternateContent>
    <mc:AlternateContent xmlns:mc="http://schemas.openxmlformats.org/markup-compatibility/2006">
      <mc:Choice Requires="x14">
        <control shapeId="1065" r:id="rId8" name="ComboBox3">
          <controlPr locked="0" defaultSize="0" autoLine="0" autoPict="0" linkedCell="A16" listFillRange="'Master Fee Schedule'!$B$2:$B$69" r:id="rId6">
            <anchor moveWithCells="1">
              <from>
                <xdr:col>0</xdr:col>
                <xdr:colOff>0</xdr:colOff>
                <xdr:row>15</xdr:row>
                <xdr:rowOff>19050</xdr:rowOff>
              </from>
              <to>
                <xdr:col>5</xdr:col>
                <xdr:colOff>952500</xdr:colOff>
                <xdr:row>16</xdr:row>
                <xdr:rowOff>0</xdr:rowOff>
              </to>
            </anchor>
          </controlPr>
        </control>
      </mc:Choice>
      <mc:Fallback>
        <control shapeId="1065" r:id="rId8" name="ComboBox3"/>
      </mc:Fallback>
    </mc:AlternateContent>
    <mc:AlternateContent xmlns:mc="http://schemas.openxmlformats.org/markup-compatibility/2006">
      <mc:Choice Requires="x14">
        <control shapeId="1066" r:id="rId9" name="ComboBox4">
          <controlPr locked="0" defaultSize="0" autoLine="0" autoPict="0" linkedCell="A15" listFillRange="'Master Fee Schedule'!$B$2:$B$69" r:id="rId6">
            <anchor moveWithCells="1">
              <from>
                <xdr:col>0</xdr:col>
                <xdr:colOff>0</xdr:colOff>
                <xdr:row>14</xdr:row>
                <xdr:rowOff>19050</xdr:rowOff>
              </from>
              <to>
                <xdr:col>5</xdr:col>
                <xdr:colOff>952500</xdr:colOff>
                <xdr:row>15</xdr:row>
                <xdr:rowOff>0</xdr:rowOff>
              </to>
            </anchor>
          </controlPr>
        </control>
      </mc:Choice>
      <mc:Fallback>
        <control shapeId="1066" r:id="rId9" name="ComboBox4"/>
      </mc:Fallback>
    </mc:AlternateContent>
    <mc:AlternateContent xmlns:mc="http://schemas.openxmlformats.org/markup-compatibility/2006">
      <mc:Choice Requires="x14">
        <control shapeId="1067" r:id="rId10" name="ComboBox5">
          <controlPr locked="0" defaultSize="0" autoLine="0" autoPict="0" linkedCell="A14" listFillRange="'Master Fee Schedule'!$B$2:$B$69" r:id="rId6">
            <anchor moveWithCells="1">
              <from>
                <xdr:col>0</xdr:col>
                <xdr:colOff>9525</xdr:colOff>
                <xdr:row>13</xdr:row>
                <xdr:rowOff>19050</xdr:rowOff>
              </from>
              <to>
                <xdr:col>6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1067" r:id="rId10" name="ComboBox5"/>
      </mc:Fallback>
    </mc:AlternateContent>
    <mc:AlternateContent xmlns:mc="http://schemas.openxmlformats.org/markup-compatibility/2006">
      <mc:Choice Requires="x14">
        <control shapeId="1068" r:id="rId11" name="ComboBox6">
          <controlPr locked="0" defaultSize="0" autoLine="0" autoPict="0" linkedCell="A13" listFillRange="'Master Fee Schedule'!$B$2:$B$69" r:id="rId6">
            <anchor moveWithCells="1">
              <from>
                <xdr:col>0</xdr:col>
                <xdr:colOff>9525</xdr:colOff>
                <xdr:row>12</xdr:row>
                <xdr:rowOff>19050</xdr:rowOff>
              </from>
              <to>
                <xdr:col>6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1068" r:id="rId11" name="ComboBox6"/>
      </mc:Fallback>
    </mc:AlternateContent>
    <mc:AlternateContent xmlns:mc="http://schemas.openxmlformats.org/markup-compatibility/2006">
      <mc:Choice Requires="x14">
        <control shapeId="1069" r:id="rId12" name="ComboBox7">
          <controlPr locked="0" defaultSize="0" autoLine="0" autoPict="0" linkedCell="A19" listFillRange="'Master Fee Schedule'!$B$113:$B$117" r:id="rId6">
            <anchor moveWithCells="1">
              <from>
                <xdr:col>0</xdr:col>
                <xdr:colOff>0</xdr:colOff>
                <xdr:row>18</xdr:row>
                <xdr:rowOff>19050</xdr:rowOff>
              </from>
              <to>
                <xdr:col>5</xdr:col>
                <xdr:colOff>952500</xdr:colOff>
                <xdr:row>19</xdr:row>
                <xdr:rowOff>0</xdr:rowOff>
              </to>
            </anchor>
          </controlPr>
        </control>
      </mc:Choice>
      <mc:Fallback>
        <control shapeId="1069" r:id="rId12" name="ComboBox7"/>
      </mc:Fallback>
    </mc:AlternateContent>
    <mc:AlternateContent xmlns:mc="http://schemas.openxmlformats.org/markup-compatibility/2006">
      <mc:Choice Requires="x14">
        <control shapeId="1070" r:id="rId13" name="ComboBox8">
          <controlPr locked="0" defaultSize="0" autoLine="0" autoPict="0" linkedCell="A20" listFillRange="'Master Fee Schedule'!$B$113:$B$117" r:id="rId6">
            <anchor moveWithCells="1">
              <from>
                <xdr:col>0</xdr:col>
                <xdr:colOff>0</xdr:colOff>
                <xdr:row>19</xdr:row>
                <xdr:rowOff>19050</xdr:rowOff>
              </from>
              <to>
                <xdr:col>5</xdr:col>
                <xdr:colOff>952500</xdr:colOff>
                <xdr:row>20</xdr:row>
                <xdr:rowOff>0</xdr:rowOff>
              </to>
            </anchor>
          </controlPr>
        </control>
      </mc:Choice>
      <mc:Fallback>
        <control shapeId="1070" r:id="rId13" name="ComboBox8"/>
      </mc:Fallback>
    </mc:AlternateContent>
    <mc:AlternateContent xmlns:mc="http://schemas.openxmlformats.org/markup-compatibility/2006">
      <mc:Choice Requires="x14">
        <control shapeId="1071" r:id="rId14" name="ComboBox9">
          <controlPr locked="0" defaultSize="0" autoLine="0" autoPict="0" linkedCell="A21" listFillRange="'Master Fee Schedule'!$B$113:$B$117" r:id="rId6">
            <anchor moveWithCells="1">
              <from>
                <xdr:col>0</xdr:col>
                <xdr:colOff>0</xdr:colOff>
                <xdr:row>20</xdr:row>
                <xdr:rowOff>19050</xdr:rowOff>
              </from>
              <to>
                <xdr:col>5</xdr:col>
                <xdr:colOff>952500</xdr:colOff>
                <xdr:row>21</xdr:row>
                <xdr:rowOff>0</xdr:rowOff>
              </to>
            </anchor>
          </controlPr>
        </control>
      </mc:Choice>
      <mc:Fallback>
        <control shapeId="1071" r:id="rId14" name="ComboBox9"/>
      </mc:Fallback>
    </mc:AlternateContent>
    <mc:AlternateContent xmlns:mc="http://schemas.openxmlformats.org/markup-compatibility/2006">
      <mc:Choice Requires="x14">
        <control shapeId="1072" r:id="rId15" name="ComboBox10">
          <controlPr locked="0" defaultSize="0" autoLine="0" autoPict="0" linkedCell="A22" listFillRange="'Master Fee Schedule'!$B$113:$B$117" r:id="rId6">
            <anchor moveWithCells="1">
              <from>
                <xdr:col>0</xdr:col>
                <xdr:colOff>0</xdr:colOff>
                <xdr:row>21</xdr:row>
                <xdr:rowOff>19050</xdr:rowOff>
              </from>
              <to>
                <xdr:col>5</xdr:col>
                <xdr:colOff>952500</xdr:colOff>
                <xdr:row>22</xdr:row>
                <xdr:rowOff>0</xdr:rowOff>
              </to>
            </anchor>
          </controlPr>
        </control>
      </mc:Choice>
      <mc:Fallback>
        <control shapeId="1072" r:id="rId15" name="ComboBox10"/>
      </mc:Fallback>
    </mc:AlternateContent>
    <mc:AlternateContent xmlns:mc="http://schemas.openxmlformats.org/markup-compatibility/2006">
      <mc:Choice Requires="x14">
        <control shapeId="1073" r:id="rId16" name="ComboBox11">
          <controlPr locked="0" defaultSize="0" autoLine="0" autoPict="0" linkedCell="A23" listFillRange="'Master Fee Schedule'!$B$113:$B$117" r:id="rId6">
            <anchor moveWithCells="1">
              <from>
                <xdr:col>0</xdr:col>
                <xdr:colOff>0</xdr:colOff>
                <xdr:row>22</xdr:row>
                <xdr:rowOff>19050</xdr:rowOff>
              </from>
              <to>
                <xdr:col>5</xdr:col>
                <xdr:colOff>952500</xdr:colOff>
                <xdr:row>23</xdr:row>
                <xdr:rowOff>0</xdr:rowOff>
              </to>
            </anchor>
          </controlPr>
        </control>
      </mc:Choice>
      <mc:Fallback>
        <control shapeId="1073" r:id="rId16" name="ComboBox11"/>
      </mc:Fallback>
    </mc:AlternateContent>
    <mc:AlternateContent xmlns:mc="http://schemas.openxmlformats.org/markup-compatibility/2006">
      <mc:Choice Requires="x14">
        <control shapeId="1025" r:id="rId17" name="Check Box 1">
          <controlPr defaultSize="0" autoFill="0" autoLine="0" autoPict="0">
            <anchor moveWithCells="1" sizeWithCells="1">
              <from>
                <xdr:col>6</xdr:col>
                <xdr:colOff>28575</xdr:colOff>
                <xdr:row>31</xdr:row>
                <xdr:rowOff>180975</xdr:rowOff>
              </from>
              <to>
                <xdr:col>6</xdr:col>
                <xdr:colOff>561975</xdr:colOff>
                <xdr:row>33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8" name="Check Box 2">
          <controlPr defaultSize="0" autoFill="0" autoLine="0" autoPict="0">
            <anchor moveWithCells="1" sizeWithCells="1">
              <from>
                <xdr:col>6</xdr:col>
                <xdr:colOff>466725</xdr:colOff>
                <xdr:row>31</xdr:row>
                <xdr:rowOff>190500</xdr:rowOff>
              </from>
              <to>
                <xdr:col>7</xdr:col>
                <xdr:colOff>0</xdr:colOff>
                <xdr:row>33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9" name="Check Box 3">
          <controlPr defaultSize="0" autoFill="0" autoLine="0" autoPict="0">
            <anchor moveWithCells="1" sizeWithCells="1">
              <from>
                <xdr:col>6</xdr:col>
                <xdr:colOff>990600</xdr:colOff>
                <xdr:row>31</xdr:row>
                <xdr:rowOff>190500</xdr:rowOff>
              </from>
              <to>
                <xdr:col>7</xdr:col>
                <xdr:colOff>771525</xdr:colOff>
                <xdr:row>33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20" name="Check Box 50">
          <controlPr defaultSize="0" autoFill="0" autoLine="0" autoPict="0">
            <anchor moveWithCells="1" sizeWithCells="1">
              <from>
                <xdr:col>7</xdr:col>
                <xdr:colOff>600075</xdr:colOff>
                <xdr:row>31</xdr:row>
                <xdr:rowOff>190500</xdr:rowOff>
              </from>
              <to>
                <xdr:col>8</xdr:col>
                <xdr:colOff>57150</xdr:colOff>
                <xdr:row>32</xdr:row>
                <xdr:rowOff>190500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782A0D-525E-4BDF-8DBA-9DE60758DE35}">
          <x14:formula1>
            <xm:f>'Master Fee Schedule'!$B$2:$B$68</xm:f>
          </x14:formula1>
          <xm:sqref>A12:F17</xm:sqref>
        </x14:dataValidation>
        <x14:dataValidation type="list" allowBlank="1" showInputMessage="1" showErrorMessage="1" xr:uid="{4E4CDC07-E540-4EDA-AA7F-5E98DB1BD652}">
          <x14:formula1>
            <xm:f>'Master Fee Schedule'!$B$113:$B$117</xm:f>
          </x14:formula1>
          <xm:sqref>A19:F23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8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9.2851562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10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11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11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11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11" ht="15" customHeight="1" x14ac:dyDescent="0.25">
      <c r="D4" s="12" t="s">
        <v>22</v>
      </c>
      <c r="G4" s="204" t="s">
        <v>17</v>
      </c>
      <c r="H4" s="204"/>
      <c r="I4" s="204"/>
    </row>
    <row r="5" spans="1:11" ht="15" customHeight="1" x14ac:dyDescent="0.25">
      <c r="D5" s="12" t="s">
        <v>255</v>
      </c>
      <c r="G5" s="250" t="s">
        <v>18</v>
      </c>
      <c r="H5" s="250"/>
      <c r="I5" s="250"/>
    </row>
    <row r="6" spans="1:11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11" ht="15" customHeight="1" x14ac:dyDescent="0.25">
      <c r="E7" s="3" t="s">
        <v>256</v>
      </c>
      <c r="F7" s="102"/>
      <c r="G7" s="211"/>
      <c r="H7" s="211"/>
      <c r="I7" s="211"/>
      <c r="K7" t="s">
        <v>304</v>
      </c>
    </row>
    <row r="8" spans="1:11" ht="15" customHeight="1" x14ac:dyDescent="0.25">
      <c r="E8" s="3" t="s">
        <v>234</v>
      </c>
      <c r="F8" s="103"/>
      <c r="G8" s="211"/>
      <c r="H8" s="211"/>
      <c r="I8" s="211"/>
      <c r="K8" t="s">
        <v>305</v>
      </c>
    </row>
    <row r="9" spans="1:11" ht="15" customHeight="1" x14ac:dyDescent="0.25"/>
    <row r="10" spans="1:11" ht="15" customHeight="1" x14ac:dyDescent="0.25">
      <c r="A10" s="251" t="s">
        <v>233</v>
      </c>
      <c r="B10" s="252"/>
      <c r="C10" s="252"/>
      <c r="D10" s="252"/>
      <c r="E10" s="252"/>
      <c r="F10" s="253"/>
      <c r="G10" s="40" t="s">
        <v>21</v>
      </c>
      <c r="H10" s="41"/>
      <c r="I10" s="46" t="s">
        <v>0</v>
      </c>
    </row>
    <row r="11" spans="1:11" ht="15" customHeight="1" x14ac:dyDescent="0.25">
      <c r="A11" s="248" t="s">
        <v>225</v>
      </c>
      <c r="B11" s="248"/>
      <c r="C11" s="248"/>
      <c r="D11" s="248"/>
      <c r="E11" s="248"/>
      <c r="F11" s="248"/>
      <c r="G11" s="249" t="str">
        <f>'Master Fee Schedule'!A74</f>
        <v>017-426-074</v>
      </c>
      <c r="H11" s="249"/>
      <c r="I11" s="132">
        <f>ROUNDUP(F7*'Master Fee Schedule'!C74,2)</f>
        <v>0</v>
      </c>
    </row>
    <row r="12" spans="1:11" ht="15" customHeight="1" x14ac:dyDescent="0.25">
      <c r="A12" s="248" t="s">
        <v>226</v>
      </c>
      <c r="B12" s="248"/>
      <c r="C12" s="248"/>
      <c r="D12" s="248"/>
      <c r="E12" s="248"/>
      <c r="F12" s="248"/>
      <c r="G12" s="249" t="str">
        <f>'Master Fee Schedule'!A81</f>
        <v>012-426-080</v>
      </c>
      <c r="H12" s="249"/>
      <c r="I12" s="132">
        <f>ROUNDUP(F7*'Master Fee Schedule'!C81,2)</f>
        <v>0</v>
      </c>
    </row>
    <row r="13" spans="1:11" ht="15" customHeight="1" x14ac:dyDescent="0.25">
      <c r="A13" s="248" t="s">
        <v>228</v>
      </c>
      <c r="B13" s="248"/>
      <c r="C13" s="248"/>
      <c r="D13" s="248"/>
      <c r="E13" s="248"/>
      <c r="F13" s="248"/>
      <c r="G13" s="249" t="str">
        <f>'Master Fee Schedule'!A87</f>
        <v>011-426-090</v>
      </c>
      <c r="H13" s="249"/>
      <c r="I13" s="132">
        <f>ROUNDUP((I11+I12)*0.01,2)</f>
        <v>0</v>
      </c>
    </row>
    <row r="14" spans="1:11" ht="15" customHeight="1" x14ac:dyDescent="0.25">
      <c r="A14" s="248" t="s">
        <v>227</v>
      </c>
      <c r="B14" s="248"/>
      <c r="C14" s="248"/>
      <c r="D14" s="248"/>
      <c r="E14" s="248"/>
      <c r="F14" s="248"/>
      <c r="G14" s="249" t="str">
        <f>'Master Fee Schedule'!A91</f>
        <v>014-420-101</v>
      </c>
      <c r="H14" s="249"/>
      <c r="I14" s="132">
        <v>0</v>
      </c>
    </row>
    <row r="15" spans="1:11" ht="15" customHeight="1" x14ac:dyDescent="0.25">
      <c r="A15" s="248" t="s">
        <v>231</v>
      </c>
      <c r="B15" s="248"/>
      <c r="C15" s="248"/>
      <c r="D15" s="248"/>
      <c r="E15" s="248"/>
      <c r="F15" s="248"/>
      <c r="G15" s="249" t="str">
        <f>'Master Fee Schedule'!A97</f>
        <v>011-428-000</v>
      </c>
      <c r="H15" s="249"/>
      <c r="I15" s="132">
        <v>0</v>
      </c>
    </row>
    <row r="16" spans="1:11" ht="15" customHeight="1" x14ac:dyDescent="0.25">
      <c r="A16" s="248" t="s">
        <v>229</v>
      </c>
      <c r="B16" s="248"/>
      <c r="C16" s="248"/>
      <c r="D16" s="248"/>
      <c r="E16" s="248"/>
      <c r="F16" s="248"/>
      <c r="G16" s="249" t="str">
        <f>'Master Fee Schedule'!A71</f>
        <v>014-420-300</v>
      </c>
      <c r="H16" s="249"/>
      <c r="I16" s="132">
        <f>ROUNDUP(F8*'Master Fee Schedule'!C71,2)</f>
        <v>0</v>
      </c>
    </row>
    <row r="17" spans="1:14" ht="15" customHeight="1" x14ac:dyDescent="0.25">
      <c r="A17" s="248" t="s">
        <v>230</v>
      </c>
      <c r="B17" s="248"/>
      <c r="C17" s="248"/>
      <c r="D17" s="248"/>
      <c r="E17" s="248"/>
      <c r="F17" s="248"/>
      <c r="G17" s="249" t="str">
        <f>'Master Fee Schedule'!A72</f>
        <v>011-427-000</v>
      </c>
      <c r="H17" s="249"/>
      <c r="I17" s="132">
        <f>ROUNDUP(F8*'Master Fee Schedule'!C72,2)</f>
        <v>0</v>
      </c>
    </row>
    <row r="18" spans="1:14" ht="15" customHeight="1" x14ac:dyDescent="0.25">
      <c r="A18" s="248" t="s">
        <v>123</v>
      </c>
      <c r="B18" s="248"/>
      <c r="C18" s="248"/>
      <c r="D18" s="248"/>
      <c r="E18" s="248"/>
      <c r="F18" s="248"/>
      <c r="G18" s="254" t="str">
        <f>'Master Fee Schedule'!A48</f>
        <v>011-424-815</v>
      </c>
      <c r="H18" s="254"/>
      <c r="I18" s="133">
        <v>0</v>
      </c>
    </row>
    <row r="19" spans="1:14" ht="15" customHeight="1" x14ac:dyDescent="0.25">
      <c r="A19" s="248" t="s">
        <v>232</v>
      </c>
      <c r="B19" s="248"/>
      <c r="C19" s="248"/>
      <c r="D19" s="248"/>
      <c r="E19" s="248"/>
      <c r="F19" s="248"/>
      <c r="G19" s="249" t="str">
        <f>'Master Fee Schedule'!A49</f>
        <v>011-424-816</v>
      </c>
      <c r="H19" s="249"/>
      <c r="I19" s="133">
        <v>0</v>
      </c>
    </row>
    <row r="20" spans="1:14" ht="15" customHeight="1" x14ac:dyDescent="0.25">
      <c r="A20" s="248" t="s">
        <v>248</v>
      </c>
      <c r="B20" s="248"/>
      <c r="C20" s="248"/>
      <c r="D20" s="248"/>
      <c r="E20" s="248"/>
      <c r="F20" s="248"/>
      <c r="G20" s="249" t="str">
        <f>'Master Fee Schedule'!A57</f>
        <v>011-424-875</v>
      </c>
      <c r="H20" s="249"/>
      <c r="I20" s="133">
        <v>0</v>
      </c>
    </row>
    <row r="21" spans="1:14" ht="15" customHeight="1" x14ac:dyDescent="0.25">
      <c r="A21" s="248" t="s">
        <v>235</v>
      </c>
      <c r="B21" s="248"/>
      <c r="C21" s="248"/>
      <c r="D21" s="248"/>
      <c r="E21" s="248"/>
      <c r="F21" s="248"/>
      <c r="G21" s="249" t="s">
        <v>222</v>
      </c>
      <c r="H21" s="249"/>
      <c r="I21" s="132">
        <v>0</v>
      </c>
    </row>
    <row r="22" spans="1:14" ht="15" customHeight="1" x14ac:dyDescent="0.25">
      <c r="A22" s="248" t="s">
        <v>236</v>
      </c>
      <c r="B22" s="248"/>
      <c r="C22" s="248"/>
      <c r="D22" s="248"/>
      <c r="E22" s="248"/>
      <c r="F22" s="248"/>
      <c r="G22" s="249" t="s">
        <v>223</v>
      </c>
      <c r="H22" s="249"/>
      <c r="I22" s="132">
        <v>0</v>
      </c>
    </row>
    <row r="23" spans="1:14" ht="15" customHeight="1" x14ac:dyDescent="0.25">
      <c r="A23" s="248" t="s">
        <v>249</v>
      </c>
      <c r="B23" s="248"/>
      <c r="C23" s="248"/>
      <c r="D23" s="248"/>
      <c r="E23" s="248"/>
      <c r="F23" s="248"/>
      <c r="G23" s="142" t="s">
        <v>220</v>
      </c>
      <c r="H23" s="140" t="s">
        <v>165</v>
      </c>
      <c r="I23" s="134">
        <v>0</v>
      </c>
    </row>
    <row r="24" spans="1:14" ht="15" customHeight="1" x14ac:dyDescent="0.25">
      <c r="A24" s="255" t="s">
        <v>237</v>
      </c>
      <c r="B24" s="255"/>
      <c r="C24" s="255"/>
      <c r="D24" s="255"/>
      <c r="E24" s="255"/>
      <c r="F24" s="255"/>
      <c r="G24" s="143" t="s">
        <v>221</v>
      </c>
      <c r="H24" s="141" t="s">
        <v>165</v>
      </c>
      <c r="I24" s="135">
        <v>0</v>
      </c>
    </row>
    <row r="25" spans="1:14" ht="15" customHeight="1" x14ac:dyDescent="0.25">
      <c r="A25" s="257" t="str">
        <f>IF(K42,"Convenience Fee (additional 2.9%)","")</f>
        <v/>
      </c>
      <c r="B25" s="258"/>
      <c r="C25" s="258"/>
      <c r="D25" s="258"/>
      <c r="E25" s="258"/>
      <c r="F25" s="259"/>
      <c r="G25" s="256" t="str">
        <f>IF(K42, "011-421-060","")</f>
        <v/>
      </c>
      <c r="H25" s="256"/>
      <c r="I25" s="93" t="str">
        <f>IF(K42,SUM(I11:I24)*0.029,"")</f>
        <v/>
      </c>
    </row>
    <row r="26" spans="1:14" ht="15" customHeight="1" x14ac:dyDescent="0.25">
      <c r="A26" s="225"/>
      <c r="B26" s="225"/>
      <c r="C26" s="225"/>
      <c r="D26" s="225"/>
      <c r="E26" s="225"/>
      <c r="F26" s="226"/>
      <c r="G26" s="223" t="s">
        <v>1</v>
      </c>
      <c r="H26" s="224"/>
      <c r="I26" s="119">
        <f>SUM(I11:I25)</f>
        <v>0</v>
      </c>
    </row>
    <row r="27" spans="1:14" ht="15" customHeight="1" x14ac:dyDescent="0.25">
      <c r="A27" s="110"/>
      <c r="B27" s="110"/>
      <c r="C27" s="110"/>
      <c r="D27" s="110"/>
      <c r="E27" s="110"/>
      <c r="F27" s="110"/>
      <c r="G27" s="196"/>
      <c r="H27" s="196"/>
      <c r="I27" s="197"/>
    </row>
    <row r="28" spans="1:14" ht="15" customHeight="1" x14ac:dyDescent="0.25">
      <c r="A28" s="110"/>
      <c r="B28" s="110"/>
      <c r="C28" s="110"/>
      <c r="D28" s="110"/>
      <c r="E28" s="110"/>
      <c r="F28" s="110"/>
      <c r="G28" s="227" t="s">
        <v>353</v>
      </c>
      <c r="H28" s="228"/>
      <c r="I28" s="198"/>
    </row>
    <row r="29" spans="1:14" ht="1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4"/>
    </row>
    <row r="30" spans="1:14" ht="15" customHeight="1" x14ac:dyDescent="0.25">
      <c r="A30" s="126" t="s">
        <v>8</v>
      </c>
      <c r="B30" s="8" t="s">
        <v>19</v>
      </c>
      <c r="C30" s="8"/>
      <c r="D30" s="8"/>
      <c r="E30" s="8"/>
      <c r="F30" s="8"/>
      <c r="G30" s="9"/>
      <c r="H30" s="10"/>
      <c r="I30" s="11"/>
      <c r="J30" s="4"/>
    </row>
    <row r="31" spans="1:14" ht="13.9" customHeight="1" x14ac:dyDescent="0.25">
      <c r="A31" s="128" t="s">
        <v>2</v>
      </c>
      <c r="B31" s="233" t="s">
        <v>3</v>
      </c>
      <c r="C31" s="234"/>
      <c r="D31" s="235"/>
      <c r="E31" s="236" t="s">
        <v>5</v>
      </c>
      <c r="F31" s="236"/>
      <c r="G31" s="236" t="s">
        <v>6</v>
      </c>
      <c r="H31" s="236"/>
      <c r="I31" s="124" t="s">
        <v>4</v>
      </c>
      <c r="J31" s="61"/>
      <c r="L31" s="63"/>
      <c r="M31" s="63"/>
      <c r="N31" s="63"/>
    </row>
    <row r="32" spans="1:14" ht="13.9" customHeight="1" x14ac:dyDescent="0.25">
      <c r="A32" s="151">
        <v>0</v>
      </c>
      <c r="B32" s="237" t="s">
        <v>7</v>
      </c>
      <c r="C32" s="238"/>
      <c r="D32" s="239"/>
      <c r="E32" s="240">
        <f>I32*0.5</f>
        <v>5045.1099999999997</v>
      </c>
      <c r="F32" s="240"/>
      <c r="G32" s="240">
        <f>I32*0.5</f>
        <v>5045.1099999999997</v>
      </c>
      <c r="H32" s="240"/>
      <c r="I32" s="152">
        <f>'Master Fee Schedule'!C103</f>
        <v>10090.219999999999</v>
      </c>
      <c r="L32" s="64"/>
      <c r="M32" s="64"/>
      <c r="N32" s="64"/>
    </row>
    <row r="33" spans="1:14" ht="13.9" customHeight="1" x14ac:dyDescent="0.25">
      <c r="A33" s="153">
        <v>0</v>
      </c>
      <c r="B33" s="241" t="s">
        <v>25</v>
      </c>
      <c r="C33" s="242"/>
      <c r="D33" s="243"/>
      <c r="E33" s="244">
        <f>I33*0.5</f>
        <v>3531.37</v>
      </c>
      <c r="F33" s="244"/>
      <c r="G33" s="244">
        <f>I33*0.5</f>
        <v>3531.37</v>
      </c>
      <c r="H33" s="244"/>
      <c r="I33" s="154">
        <f>'Master Fee Schedule'!C104</f>
        <v>7062.74</v>
      </c>
      <c r="L33" s="64"/>
      <c r="M33" s="64"/>
      <c r="N33" s="64"/>
    </row>
    <row r="34" spans="1:14" ht="13.9" customHeight="1" x14ac:dyDescent="0.25">
      <c r="A34" s="153">
        <v>0</v>
      </c>
      <c r="B34" s="245" t="s">
        <v>245</v>
      </c>
      <c r="C34" s="246"/>
      <c r="D34" s="247"/>
      <c r="E34" s="244">
        <f t="shared" ref="E34:E36" si="0">I34*0.5</f>
        <v>1871.87</v>
      </c>
      <c r="F34" s="244"/>
      <c r="G34" s="244">
        <f t="shared" ref="G34:G36" si="1">I34*0.5</f>
        <v>1871.87</v>
      </c>
      <c r="H34" s="244"/>
      <c r="I34" s="154">
        <f>'Master Fee Schedule'!C105</f>
        <v>3743.74</v>
      </c>
      <c r="L34" s="65"/>
      <c r="M34" s="65"/>
      <c r="N34" s="65"/>
    </row>
    <row r="35" spans="1:14" ht="13.9" customHeight="1" x14ac:dyDescent="0.25">
      <c r="A35" s="155">
        <v>0</v>
      </c>
      <c r="B35" s="241" t="s">
        <v>247</v>
      </c>
      <c r="C35" s="242"/>
      <c r="D35" s="243"/>
      <c r="E35" s="262">
        <f t="shared" si="0"/>
        <v>5.39</v>
      </c>
      <c r="F35" s="262"/>
      <c r="G35" s="262">
        <f t="shared" si="1"/>
        <v>5.39</v>
      </c>
      <c r="H35" s="262"/>
      <c r="I35" s="156">
        <f>'Master Fee Schedule'!C106</f>
        <v>10.78</v>
      </c>
      <c r="L35" s="66"/>
      <c r="M35" s="66"/>
      <c r="N35" s="66"/>
    </row>
    <row r="36" spans="1:14" ht="13.9" customHeight="1" x14ac:dyDescent="0.25">
      <c r="A36" s="127">
        <v>0</v>
      </c>
      <c r="B36" s="263" t="s">
        <v>246</v>
      </c>
      <c r="C36" s="264"/>
      <c r="D36" s="265"/>
      <c r="E36" s="266">
        <f t="shared" si="0"/>
        <v>555.25</v>
      </c>
      <c r="F36" s="266"/>
      <c r="G36" s="266">
        <f t="shared" si="1"/>
        <v>555.25</v>
      </c>
      <c r="H36" s="266"/>
      <c r="I36" s="125">
        <f>'Master Fee Schedule'!C107</f>
        <v>1110.5</v>
      </c>
      <c r="L36" s="67"/>
      <c r="M36" s="67"/>
      <c r="N36" s="67"/>
    </row>
    <row r="37" spans="1:14" ht="15" customHeight="1" x14ac:dyDescent="0.25">
      <c r="A37" s="260" t="s">
        <v>20</v>
      </c>
      <c r="B37" s="260"/>
      <c r="C37" s="260"/>
      <c r="D37" s="260"/>
      <c r="E37" s="260"/>
      <c r="F37" s="260"/>
      <c r="G37" s="260"/>
      <c r="H37" s="260"/>
      <c r="I37" s="260"/>
    </row>
    <row r="38" spans="1:14" ht="15" customHeight="1" x14ac:dyDescent="0.25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14" ht="16.149999999999999" customHeight="1" x14ac:dyDescent="0.25">
      <c r="A39" s="115" t="s">
        <v>10</v>
      </c>
      <c r="B39" s="220"/>
      <c r="C39" s="220"/>
      <c r="D39" s="5"/>
      <c r="E39" s="229" t="s">
        <v>306</v>
      </c>
      <c r="F39" s="229"/>
      <c r="G39" s="261"/>
      <c r="H39" s="220"/>
      <c r="I39" s="220"/>
    </row>
    <row r="40" spans="1:14" ht="16.149999999999999" customHeight="1" x14ac:dyDescent="0.25">
      <c r="A40" s="115" t="s">
        <v>11</v>
      </c>
      <c r="B40" s="220"/>
      <c r="C40" s="220"/>
      <c r="D40" s="5"/>
      <c r="E40" s="229" t="s">
        <v>13</v>
      </c>
      <c r="F40" s="229"/>
      <c r="G40" s="220"/>
      <c r="H40" s="220"/>
      <c r="I40" s="220"/>
    </row>
    <row r="41" spans="1:14" ht="16.149999999999999" customHeight="1" x14ac:dyDescent="0.25">
      <c r="A41" s="115" t="s">
        <v>12</v>
      </c>
      <c r="B41" s="220"/>
      <c r="C41" s="220"/>
      <c r="D41" s="5"/>
      <c r="E41" s="229" t="s">
        <v>14</v>
      </c>
      <c r="F41" s="229"/>
      <c r="G41" s="200"/>
      <c r="H41" s="230"/>
      <c r="I41" s="231"/>
    </row>
    <row r="42" spans="1:14" ht="16.149999999999999" customHeight="1" x14ac:dyDescent="0.25">
      <c r="A42" s="115" t="s">
        <v>9</v>
      </c>
      <c r="B42" s="220"/>
      <c r="C42" s="220"/>
      <c r="D42" s="5"/>
      <c r="E42" s="229" t="s">
        <v>354</v>
      </c>
      <c r="F42" s="229"/>
      <c r="G42" s="220"/>
      <c r="H42" s="220"/>
      <c r="I42" s="220"/>
      <c r="K42" s="109" t="b">
        <v>0</v>
      </c>
    </row>
    <row r="43" spans="1:14" ht="16.149999999999999" customHeight="1" x14ac:dyDescent="0.25">
      <c r="A43" s="115" t="s">
        <v>356</v>
      </c>
      <c r="B43" s="267"/>
      <c r="C43" s="267"/>
      <c r="D43" s="5"/>
      <c r="E43" s="268" t="s">
        <v>23</v>
      </c>
      <c r="F43" s="269"/>
      <c r="G43" s="112"/>
      <c r="H43" s="113"/>
      <c r="I43" s="114"/>
    </row>
    <row r="44" spans="1:14" ht="12" customHeight="1" x14ac:dyDescent="0.25">
      <c r="E44" s="270" t="s">
        <v>352</v>
      </c>
      <c r="F44" s="270"/>
      <c r="G44" s="270"/>
      <c r="H44" s="270"/>
      <c r="I44" s="270"/>
    </row>
    <row r="45" spans="1:14" ht="12" customHeight="1" x14ac:dyDescent="0.25">
      <c r="I45" s="51"/>
    </row>
    <row r="46" spans="1:14" ht="12" customHeight="1" x14ac:dyDescent="0.25">
      <c r="A46" s="5" t="s">
        <v>293</v>
      </c>
      <c r="B46" s="5"/>
      <c r="C46" s="5"/>
      <c r="D46" s="5"/>
    </row>
    <row r="47" spans="1:14" ht="12" customHeight="1" x14ac:dyDescent="0.25">
      <c r="A47" s="96" t="s">
        <v>294</v>
      </c>
      <c r="B47" s="219" t="s">
        <v>295</v>
      </c>
      <c r="C47" s="219"/>
      <c r="E47" s="5"/>
      <c r="F47" s="5"/>
      <c r="G47" s="5"/>
      <c r="H47" s="5"/>
    </row>
    <row r="48" spans="1:14" ht="12" customHeight="1" x14ac:dyDescent="0.25">
      <c r="G48"/>
      <c r="H48"/>
    </row>
  </sheetData>
  <sheetProtection selectLockedCells="1"/>
  <customSheetViews>
    <customSheetView guid="{4749C658-0300-4F51-B304-A54B28F6E9D8}" showPageBreaks="1" fitToPage="1" printArea="1" topLeftCell="A5">
      <selection activeCell="B33" sqref="B33:D33"/>
      <pageMargins left="0.25" right="0.25" top="0.75" bottom="0.75" header="0.3" footer="0.3"/>
      <printOptions horizontalCentered="1" verticalCentered="1"/>
      <pageSetup orientation="portrait" r:id="rId1"/>
    </customSheetView>
  </customSheetViews>
  <mergeCells count="77">
    <mergeCell ref="B47:C47"/>
    <mergeCell ref="B43:C43"/>
    <mergeCell ref="E43:F43"/>
    <mergeCell ref="E44:I44"/>
    <mergeCell ref="B41:C41"/>
    <mergeCell ref="E42:F42"/>
    <mergeCell ref="G42:I42"/>
    <mergeCell ref="B42:C42"/>
    <mergeCell ref="B40:C40"/>
    <mergeCell ref="E40:F40"/>
    <mergeCell ref="G40:I40"/>
    <mergeCell ref="E34:F34"/>
    <mergeCell ref="G34:H34"/>
    <mergeCell ref="A37:I37"/>
    <mergeCell ref="A38:I38"/>
    <mergeCell ref="B39:C39"/>
    <mergeCell ref="E39:F39"/>
    <mergeCell ref="G39:I39"/>
    <mergeCell ref="B35:D35"/>
    <mergeCell ref="E35:F35"/>
    <mergeCell ref="G35:H35"/>
    <mergeCell ref="B36:D36"/>
    <mergeCell ref="E36:F36"/>
    <mergeCell ref="G36:H36"/>
    <mergeCell ref="A22:F22"/>
    <mergeCell ref="G22:H22"/>
    <mergeCell ref="A23:F23"/>
    <mergeCell ref="A24:F24"/>
    <mergeCell ref="G25:H25"/>
    <mergeCell ref="A25:F25"/>
    <mergeCell ref="A19:F19"/>
    <mergeCell ref="G19:H19"/>
    <mergeCell ref="A20:F20"/>
    <mergeCell ref="G20:H20"/>
    <mergeCell ref="A21:F21"/>
    <mergeCell ref="G21:H21"/>
    <mergeCell ref="A16:F16"/>
    <mergeCell ref="G16:H16"/>
    <mergeCell ref="A17:F17"/>
    <mergeCell ref="G17:H17"/>
    <mergeCell ref="A18:F18"/>
    <mergeCell ref="G18:H18"/>
    <mergeCell ref="A13:F13"/>
    <mergeCell ref="G13:H13"/>
    <mergeCell ref="A14:F14"/>
    <mergeCell ref="G14:H14"/>
    <mergeCell ref="A15:F15"/>
    <mergeCell ref="G15:H15"/>
    <mergeCell ref="A12:F12"/>
    <mergeCell ref="G12:H12"/>
    <mergeCell ref="A1:I1"/>
    <mergeCell ref="A2:I2"/>
    <mergeCell ref="A3:I3"/>
    <mergeCell ref="G4:I4"/>
    <mergeCell ref="G5:I5"/>
    <mergeCell ref="A6:I6"/>
    <mergeCell ref="G7:I7"/>
    <mergeCell ref="G8:I8"/>
    <mergeCell ref="A10:F10"/>
    <mergeCell ref="A11:F11"/>
    <mergeCell ref="G11:H11"/>
    <mergeCell ref="G26:H26"/>
    <mergeCell ref="A26:F26"/>
    <mergeCell ref="G28:H28"/>
    <mergeCell ref="E41:F41"/>
    <mergeCell ref="G41:I41"/>
    <mergeCell ref="A29:I29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</mergeCells>
  <hyperlinks>
    <hyperlink ref="G5" r:id="rId2" xr:uid="{00000000-0004-0000-0100-000000000000}"/>
  </hyperlinks>
  <printOptions horizontalCentered="1" verticalCentered="1"/>
  <pageMargins left="0.25" right="0.25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6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171450</xdr:rowOff>
                  </from>
                  <to>
                    <xdr:col>6</xdr:col>
                    <xdr:colOff>533400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7" name="Check Box 2">
              <controlPr defaultSize="0" autoFill="0" autoLine="0" autoPict="0">
                <anchor moveWithCells="1">
                  <from>
                    <xdr:col>6</xdr:col>
                    <xdr:colOff>409575</xdr:colOff>
                    <xdr:row>41</xdr:row>
                    <xdr:rowOff>180975</xdr:rowOff>
                  </from>
                  <to>
                    <xdr:col>7</xdr:col>
                    <xdr:colOff>390525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8" name="Check Box 3">
              <controlPr defaultSize="0" autoFill="0" autoLine="0" autoPict="0">
                <anchor moveWithCells="1">
                  <from>
                    <xdr:col>7</xdr:col>
                    <xdr:colOff>219075</xdr:colOff>
                    <xdr:row>41</xdr:row>
                    <xdr:rowOff>190500</xdr:rowOff>
                  </from>
                  <to>
                    <xdr:col>8</xdr:col>
                    <xdr:colOff>666750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9" name="Check Box 4">
              <controlPr defaultSize="0" autoFill="0" autoLine="0" autoPict="0">
                <anchor moveWithCells="1">
                  <from>
                    <xdr:col>8</xdr:col>
                    <xdr:colOff>495300</xdr:colOff>
                    <xdr:row>41</xdr:row>
                    <xdr:rowOff>190500</xdr:rowOff>
                  </from>
                  <to>
                    <xdr:col>10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N48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8.14062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9.42578125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9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9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9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9" ht="15" customHeight="1" x14ac:dyDescent="0.25">
      <c r="D4" s="12" t="s">
        <v>22</v>
      </c>
      <c r="G4" s="204" t="s">
        <v>17</v>
      </c>
      <c r="H4" s="204"/>
      <c r="I4" s="204"/>
    </row>
    <row r="5" spans="1:9" ht="15" customHeight="1" x14ac:dyDescent="0.25">
      <c r="D5" s="12" t="s">
        <v>250</v>
      </c>
      <c r="G5" s="250" t="s">
        <v>18</v>
      </c>
      <c r="H5" s="250"/>
      <c r="I5" s="250"/>
    </row>
    <row r="6" spans="1:9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9" ht="15" customHeight="1" x14ac:dyDescent="0.25">
      <c r="E7" s="3" t="s">
        <v>257</v>
      </c>
      <c r="F7" s="102"/>
      <c r="G7" s="211"/>
      <c r="H7" s="211"/>
      <c r="I7" s="211"/>
    </row>
    <row r="8" spans="1:9" ht="15" customHeight="1" x14ac:dyDescent="0.25">
      <c r="E8" s="3" t="s">
        <v>234</v>
      </c>
      <c r="F8" s="103"/>
      <c r="G8" s="211"/>
      <c r="H8" s="211"/>
      <c r="I8" s="211"/>
    </row>
    <row r="9" spans="1:9" ht="15" customHeight="1" x14ac:dyDescent="0.25"/>
    <row r="10" spans="1:9" ht="15" customHeight="1" x14ac:dyDescent="0.25">
      <c r="A10" s="282" t="s">
        <v>233</v>
      </c>
      <c r="B10" s="282"/>
      <c r="C10" s="282"/>
      <c r="D10" s="282"/>
      <c r="E10" s="282"/>
      <c r="F10" s="282"/>
      <c r="G10" s="136" t="s">
        <v>21</v>
      </c>
      <c r="H10" s="137"/>
      <c r="I10" s="138" t="s">
        <v>0</v>
      </c>
    </row>
    <row r="11" spans="1:9" ht="15" customHeight="1" x14ac:dyDescent="0.25">
      <c r="A11" s="248" t="s">
        <v>225</v>
      </c>
      <c r="B11" s="248"/>
      <c r="C11" s="248"/>
      <c r="D11" s="248"/>
      <c r="E11" s="248"/>
      <c r="F11" s="248"/>
      <c r="G11" s="278" t="str">
        <f>'Master Fee Schedule'!A75</f>
        <v>017-426-075</v>
      </c>
      <c r="H11" s="278"/>
      <c r="I11" s="139">
        <f>ROUNDUP(F7*'Master Fee Schedule'!C75,2)</f>
        <v>0</v>
      </c>
    </row>
    <row r="12" spans="1:9" ht="15" customHeight="1" x14ac:dyDescent="0.25">
      <c r="A12" s="248" t="s">
        <v>226</v>
      </c>
      <c r="B12" s="248"/>
      <c r="C12" s="248"/>
      <c r="D12" s="248"/>
      <c r="E12" s="248"/>
      <c r="F12" s="248"/>
      <c r="G12" s="278" t="str">
        <f>'Master Fee Schedule'!A82:A82</f>
        <v>012-426-081</v>
      </c>
      <c r="H12" s="278"/>
      <c r="I12" s="139">
        <f>ROUNDUP(F7*'Master Fee Schedule'!C82,2)</f>
        <v>0</v>
      </c>
    </row>
    <row r="13" spans="1:9" ht="15" customHeight="1" x14ac:dyDescent="0.25">
      <c r="A13" s="248" t="s">
        <v>228</v>
      </c>
      <c r="B13" s="248"/>
      <c r="C13" s="248"/>
      <c r="D13" s="248"/>
      <c r="E13" s="248"/>
      <c r="F13" s="248"/>
      <c r="G13" s="278" t="str">
        <f>'Master Fee Schedule'!A87</f>
        <v>011-426-090</v>
      </c>
      <c r="H13" s="278"/>
      <c r="I13" s="134">
        <f>ROUNDUP((I11+I12)*0.01,2)</f>
        <v>0</v>
      </c>
    </row>
    <row r="14" spans="1:9" ht="15" customHeight="1" x14ac:dyDescent="0.25">
      <c r="A14" s="248" t="s">
        <v>227</v>
      </c>
      <c r="B14" s="248"/>
      <c r="C14" s="248"/>
      <c r="D14" s="248"/>
      <c r="E14" s="248"/>
      <c r="F14" s="248"/>
      <c r="G14" s="278" t="str">
        <f>'Master Fee Schedule'!A91</f>
        <v>014-420-101</v>
      </c>
      <c r="H14" s="278"/>
      <c r="I14" s="139">
        <f>ROUNDUP(F7*'Master Fee Schedule'!C91,2)</f>
        <v>0</v>
      </c>
    </row>
    <row r="15" spans="1:9" ht="15" customHeight="1" x14ac:dyDescent="0.25">
      <c r="A15" s="248" t="s">
        <v>231</v>
      </c>
      <c r="B15" s="248"/>
      <c r="C15" s="248"/>
      <c r="D15" s="248"/>
      <c r="E15" s="248"/>
      <c r="F15" s="248"/>
      <c r="G15" s="278" t="str">
        <f>'Master Fee Schedule'!A97</f>
        <v>011-428-000</v>
      </c>
      <c r="H15" s="278"/>
      <c r="I15" s="139">
        <f>ROUNDUP(F7*'Master Fee Schedule'!C97,2)</f>
        <v>0</v>
      </c>
    </row>
    <row r="16" spans="1:9" ht="15" customHeight="1" x14ac:dyDescent="0.25">
      <c r="A16" s="248" t="s">
        <v>229</v>
      </c>
      <c r="B16" s="248"/>
      <c r="C16" s="248"/>
      <c r="D16" s="248"/>
      <c r="E16" s="248"/>
      <c r="F16" s="248"/>
      <c r="G16" s="278" t="str">
        <f>'Master Fee Schedule'!A71</f>
        <v>014-420-300</v>
      </c>
      <c r="H16" s="278"/>
      <c r="I16" s="139">
        <f>ROUNDUP(F8*'Master Fee Schedule'!C71,2)</f>
        <v>0</v>
      </c>
    </row>
    <row r="17" spans="1:14" ht="15" customHeight="1" x14ac:dyDescent="0.25">
      <c r="A17" s="248" t="s">
        <v>230</v>
      </c>
      <c r="B17" s="248"/>
      <c r="C17" s="248"/>
      <c r="D17" s="248"/>
      <c r="E17" s="248"/>
      <c r="F17" s="248"/>
      <c r="G17" s="278" t="str">
        <f>'Master Fee Schedule'!A72</f>
        <v>011-427-000</v>
      </c>
      <c r="H17" s="278"/>
      <c r="I17" s="139">
        <f>ROUNDUP(F8*'Master Fee Schedule'!C72,2)</f>
        <v>0</v>
      </c>
    </row>
    <row r="18" spans="1:14" ht="15" customHeight="1" x14ac:dyDescent="0.25">
      <c r="A18" s="248" t="s">
        <v>123</v>
      </c>
      <c r="B18" s="248"/>
      <c r="C18" s="248"/>
      <c r="D18" s="248"/>
      <c r="E18" s="248"/>
      <c r="F18" s="248"/>
      <c r="G18" s="281" t="str">
        <f>'Master Fee Schedule'!A48</f>
        <v>011-424-815</v>
      </c>
      <c r="H18" s="281"/>
      <c r="I18" s="134">
        <v>0</v>
      </c>
    </row>
    <row r="19" spans="1:14" ht="15" customHeight="1" x14ac:dyDescent="0.25">
      <c r="A19" s="248" t="s">
        <v>232</v>
      </c>
      <c r="B19" s="248"/>
      <c r="C19" s="248"/>
      <c r="D19" s="248"/>
      <c r="E19" s="248"/>
      <c r="F19" s="248"/>
      <c r="G19" s="278" t="str">
        <f>'Master Fee Schedule'!A49</f>
        <v>011-424-816</v>
      </c>
      <c r="H19" s="278"/>
      <c r="I19" s="134">
        <v>0</v>
      </c>
    </row>
    <row r="20" spans="1:14" ht="15" customHeight="1" x14ac:dyDescent="0.25">
      <c r="A20" s="248" t="s">
        <v>248</v>
      </c>
      <c r="B20" s="248"/>
      <c r="C20" s="248"/>
      <c r="D20" s="248"/>
      <c r="E20" s="248"/>
      <c r="F20" s="248"/>
      <c r="G20" s="278" t="str">
        <f>'Master Fee Schedule'!A57</f>
        <v>011-424-875</v>
      </c>
      <c r="H20" s="278"/>
      <c r="I20" s="134">
        <v>0</v>
      </c>
    </row>
    <row r="21" spans="1:14" ht="15" customHeight="1" x14ac:dyDescent="0.25">
      <c r="A21" s="248" t="s">
        <v>235</v>
      </c>
      <c r="B21" s="248"/>
      <c r="C21" s="248"/>
      <c r="D21" s="248"/>
      <c r="E21" s="248"/>
      <c r="F21" s="248"/>
      <c r="G21" s="278" t="s">
        <v>222</v>
      </c>
      <c r="H21" s="278"/>
      <c r="I21" s="139">
        <f>ROUNDUP(F7*0.5*'Master Fee Schedule'!C103,2)</f>
        <v>0</v>
      </c>
    </row>
    <row r="22" spans="1:14" ht="15" customHeight="1" x14ac:dyDescent="0.25">
      <c r="A22" s="248" t="s">
        <v>236</v>
      </c>
      <c r="B22" s="248"/>
      <c r="C22" s="248"/>
      <c r="D22" s="248"/>
      <c r="E22" s="248"/>
      <c r="F22" s="248"/>
      <c r="G22" s="278" t="s">
        <v>223</v>
      </c>
      <c r="H22" s="278"/>
      <c r="I22" s="139">
        <f>ROUNDUP(F7*0.5*'Master Fee Schedule'!C103,2)</f>
        <v>0</v>
      </c>
    </row>
    <row r="23" spans="1:14" ht="15" customHeight="1" x14ac:dyDescent="0.25">
      <c r="A23" s="248" t="s">
        <v>249</v>
      </c>
      <c r="B23" s="248"/>
      <c r="C23" s="248"/>
      <c r="D23" s="248"/>
      <c r="E23" s="248"/>
      <c r="F23" s="248"/>
      <c r="G23" s="142" t="s">
        <v>220</v>
      </c>
      <c r="H23" s="140" t="s">
        <v>165</v>
      </c>
      <c r="I23" s="134">
        <v>0</v>
      </c>
    </row>
    <row r="24" spans="1:14" ht="15" customHeight="1" x14ac:dyDescent="0.25">
      <c r="A24" s="255" t="s">
        <v>237</v>
      </c>
      <c r="B24" s="255"/>
      <c r="C24" s="255"/>
      <c r="D24" s="255"/>
      <c r="E24" s="255"/>
      <c r="F24" s="255"/>
      <c r="G24" s="143" t="s">
        <v>221</v>
      </c>
      <c r="H24" s="141" t="s">
        <v>165</v>
      </c>
      <c r="I24" s="134">
        <v>0</v>
      </c>
    </row>
    <row r="25" spans="1:14" ht="15" customHeight="1" x14ac:dyDescent="0.25">
      <c r="A25" s="257" t="str">
        <f>IF(K40,"Convenience Fee (additional 2.9%)","")</f>
        <v/>
      </c>
      <c r="B25" s="258"/>
      <c r="C25" s="258"/>
      <c r="D25" s="258"/>
      <c r="E25" s="258"/>
      <c r="F25" s="259"/>
      <c r="G25" s="273" t="str">
        <f>IF(K40, "011-421-060","")</f>
        <v/>
      </c>
      <c r="H25" s="274"/>
      <c r="I25" s="93" t="str">
        <f>IF(K40,SUM(I11:I24)*0.029,"")</f>
        <v/>
      </c>
    </row>
    <row r="26" spans="1:14" ht="15" customHeight="1" x14ac:dyDescent="0.25">
      <c r="A26" s="283"/>
      <c r="B26" s="283"/>
      <c r="C26" s="283"/>
      <c r="D26" s="283"/>
      <c r="E26" s="283"/>
      <c r="F26" s="283"/>
      <c r="G26" s="223" t="s">
        <v>1</v>
      </c>
      <c r="H26" s="224"/>
      <c r="I26" s="119">
        <f>SUM(I11:I25)</f>
        <v>0</v>
      </c>
    </row>
    <row r="27" spans="1:14" ht="15" customHeight="1" x14ac:dyDescent="0.25">
      <c r="A27" s="110"/>
      <c r="B27" s="110"/>
      <c r="C27" s="110"/>
      <c r="D27" s="110"/>
      <c r="E27" s="110"/>
      <c r="F27" s="110"/>
      <c r="G27" s="196"/>
      <c r="H27" s="196"/>
      <c r="I27" s="197"/>
      <c r="J27" s="4"/>
    </row>
    <row r="28" spans="1:14" ht="15" customHeight="1" x14ac:dyDescent="0.25">
      <c r="A28" s="110"/>
      <c r="B28" s="110"/>
      <c r="C28" s="110"/>
      <c r="D28" s="110"/>
      <c r="E28" s="110"/>
      <c r="F28" s="110"/>
      <c r="G28" s="227" t="s">
        <v>353</v>
      </c>
      <c r="H28" s="227"/>
      <c r="I28" s="198"/>
      <c r="J28" s="4"/>
    </row>
    <row r="29" spans="1:14" ht="13.9" customHeight="1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61"/>
      <c r="L29" s="63"/>
      <c r="M29" s="63"/>
      <c r="N29" s="63"/>
    </row>
    <row r="30" spans="1:14" ht="13.9" customHeight="1" x14ac:dyDescent="0.25">
      <c r="A30" s="7" t="s">
        <v>8</v>
      </c>
      <c r="B30" s="8" t="s">
        <v>19</v>
      </c>
      <c r="C30" s="8"/>
      <c r="D30" s="8"/>
      <c r="E30" s="8"/>
      <c r="F30" s="8"/>
      <c r="G30" s="9"/>
      <c r="H30" s="10"/>
      <c r="I30" s="11"/>
      <c r="L30" s="64"/>
      <c r="M30" s="64"/>
      <c r="N30" s="64"/>
    </row>
    <row r="31" spans="1:14" ht="13.9" customHeight="1" x14ac:dyDescent="0.25">
      <c r="A31" s="157" t="s">
        <v>2</v>
      </c>
      <c r="B31" s="271" t="s">
        <v>3</v>
      </c>
      <c r="C31" s="271"/>
      <c r="D31" s="271"/>
      <c r="E31" s="271" t="s">
        <v>5</v>
      </c>
      <c r="F31" s="271"/>
      <c r="G31" s="271" t="s">
        <v>6</v>
      </c>
      <c r="H31" s="271"/>
      <c r="I31" s="158" t="s">
        <v>4</v>
      </c>
      <c r="L31" s="64"/>
      <c r="M31" s="64"/>
      <c r="N31" s="64"/>
    </row>
    <row r="32" spans="1:14" ht="13.9" customHeight="1" x14ac:dyDescent="0.25">
      <c r="A32" s="159">
        <v>1</v>
      </c>
      <c r="B32" s="272" t="s">
        <v>7</v>
      </c>
      <c r="C32" s="272"/>
      <c r="D32" s="272"/>
      <c r="E32" s="244">
        <f>I32*0.5</f>
        <v>5045.1099999999997</v>
      </c>
      <c r="F32" s="244"/>
      <c r="G32" s="244">
        <f>I32*0.5</f>
        <v>5045.1099999999997</v>
      </c>
      <c r="H32" s="244"/>
      <c r="I32" s="154">
        <f>'Master Fee Schedule'!C103</f>
        <v>10090.219999999999</v>
      </c>
      <c r="L32" s="65"/>
      <c r="M32" s="65"/>
      <c r="N32" s="65"/>
    </row>
    <row r="33" spans="1:14" ht="13.9" customHeight="1" x14ac:dyDescent="0.25">
      <c r="A33" s="160">
        <v>0</v>
      </c>
      <c r="B33" s="272" t="s">
        <v>25</v>
      </c>
      <c r="C33" s="272"/>
      <c r="D33" s="272"/>
      <c r="E33" s="244">
        <f>I33*0.5</f>
        <v>3531.37</v>
      </c>
      <c r="F33" s="244"/>
      <c r="G33" s="244">
        <f>I33*0.5</f>
        <v>3531.37</v>
      </c>
      <c r="H33" s="244"/>
      <c r="I33" s="154">
        <f>'Master Fee Schedule'!C104</f>
        <v>7062.74</v>
      </c>
      <c r="L33" s="66"/>
      <c r="M33" s="66"/>
      <c r="N33" s="66"/>
    </row>
    <row r="34" spans="1:14" ht="13.9" customHeight="1" x14ac:dyDescent="0.25">
      <c r="A34" s="160">
        <v>0</v>
      </c>
      <c r="B34" s="275" t="s">
        <v>245</v>
      </c>
      <c r="C34" s="275"/>
      <c r="D34" s="275"/>
      <c r="E34" s="244">
        <f t="shared" ref="E34:E36" si="0">I34*0.5</f>
        <v>1871.87</v>
      </c>
      <c r="F34" s="244"/>
      <c r="G34" s="244">
        <f t="shared" ref="G34:G36" si="1">I34*0.5</f>
        <v>1871.87</v>
      </c>
      <c r="H34" s="244"/>
      <c r="I34" s="154">
        <f>'Master Fee Schedule'!C105</f>
        <v>3743.74</v>
      </c>
      <c r="L34" s="67"/>
      <c r="M34" s="67"/>
      <c r="N34" s="67"/>
    </row>
    <row r="35" spans="1:14" ht="15" customHeight="1" x14ac:dyDescent="0.25">
      <c r="A35" s="160">
        <v>0</v>
      </c>
      <c r="B35" s="272" t="s">
        <v>247</v>
      </c>
      <c r="C35" s="272"/>
      <c r="D35" s="272"/>
      <c r="E35" s="244">
        <f t="shared" si="0"/>
        <v>5.39</v>
      </c>
      <c r="F35" s="244"/>
      <c r="G35" s="244">
        <f t="shared" si="1"/>
        <v>5.39</v>
      </c>
      <c r="H35" s="244"/>
      <c r="I35" s="154">
        <f>'Master Fee Schedule'!C106</f>
        <v>10.78</v>
      </c>
    </row>
    <row r="36" spans="1:14" ht="15" customHeight="1" x14ac:dyDescent="0.25">
      <c r="A36" s="161">
        <v>0</v>
      </c>
      <c r="B36" s="277" t="s">
        <v>246</v>
      </c>
      <c r="C36" s="277"/>
      <c r="D36" s="277"/>
      <c r="E36" s="276">
        <f t="shared" si="0"/>
        <v>555.25</v>
      </c>
      <c r="F36" s="276"/>
      <c r="G36" s="276">
        <f t="shared" si="1"/>
        <v>555.25</v>
      </c>
      <c r="H36" s="276"/>
      <c r="I36" s="162">
        <f>'Master Fee Schedule'!C107</f>
        <v>1110.5</v>
      </c>
    </row>
    <row r="37" spans="1:14" ht="16.149999999999999" customHeight="1" x14ac:dyDescent="0.25">
      <c r="A37" s="260" t="s">
        <v>20</v>
      </c>
      <c r="B37" s="260"/>
      <c r="C37" s="260"/>
      <c r="D37" s="260"/>
      <c r="E37" s="260"/>
      <c r="F37" s="260"/>
      <c r="G37" s="260"/>
      <c r="H37" s="260"/>
      <c r="I37" s="260"/>
    </row>
    <row r="38" spans="1:14" ht="16.149999999999999" customHeight="1" x14ac:dyDescent="0.25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14" ht="15.75" customHeight="1" x14ac:dyDescent="0.25">
      <c r="A39" s="115" t="s">
        <v>10</v>
      </c>
      <c r="B39" s="220"/>
      <c r="C39" s="220"/>
      <c r="D39" s="5"/>
      <c r="E39" s="229" t="s">
        <v>306</v>
      </c>
      <c r="F39" s="229"/>
      <c r="G39" s="261"/>
      <c r="H39" s="220"/>
      <c r="I39" s="220"/>
    </row>
    <row r="40" spans="1:14" ht="15.75" customHeight="1" x14ac:dyDescent="0.25">
      <c r="A40" s="115" t="s">
        <v>11</v>
      </c>
      <c r="B40" s="220"/>
      <c r="C40" s="220"/>
      <c r="D40" s="5"/>
      <c r="E40" s="229" t="s">
        <v>13</v>
      </c>
      <c r="F40" s="229"/>
      <c r="G40" s="220"/>
      <c r="H40" s="220"/>
      <c r="I40" s="220"/>
      <c r="K40" s="109" t="b">
        <v>0</v>
      </c>
    </row>
    <row r="41" spans="1:14" ht="15.75" customHeight="1" x14ac:dyDescent="0.25">
      <c r="A41" s="115" t="s">
        <v>12</v>
      </c>
      <c r="B41" s="220"/>
      <c r="C41" s="220"/>
      <c r="D41" s="5"/>
      <c r="E41" s="229" t="s">
        <v>14</v>
      </c>
      <c r="F41" s="229"/>
      <c r="G41" s="200"/>
      <c r="H41" s="230"/>
      <c r="I41" s="231"/>
    </row>
    <row r="42" spans="1:14" ht="15.75" customHeight="1" x14ac:dyDescent="0.25">
      <c r="A42" s="115" t="s">
        <v>9</v>
      </c>
      <c r="B42" s="220"/>
      <c r="C42" s="220"/>
      <c r="D42" s="5"/>
      <c r="E42" s="229" t="s">
        <v>354</v>
      </c>
      <c r="F42" s="229"/>
      <c r="G42" s="279"/>
      <c r="H42" s="279"/>
      <c r="I42" s="220"/>
    </row>
    <row r="43" spans="1:14" ht="15.75" customHeight="1" x14ac:dyDescent="0.25">
      <c r="A43" s="115" t="s">
        <v>356</v>
      </c>
      <c r="B43" s="267"/>
      <c r="C43" s="267"/>
      <c r="D43" s="5"/>
      <c r="E43" s="229" t="s">
        <v>23</v>
      </c>
      <c r="F43" s="217"/>
      <c r="G43" s="280"/>
      <c r="H43" s="280"/>
      <c r="I43" s="116"/>
    </row>
    <row r="44" spans="1:14" ht="12" customHeight="1" x14ac:dyDescent="0.25">
      <c r="E44" s="221" t="s">
        <v>352</v>
      </c>
      <c r="F44" s="221"/>
      <c r="G44" s="221"/>
      <c r="H44" s="221"/>
      <c r="I44" s="221"/>
    </row>
    <row r="45" spans="1:14" ht="12" customHeight="1" x14ac:dyDescent="0.25">
      <c r="I45" s="51"/>
    </row>
    <row r="46" spans="1:14" ht="12" customHeight="1" x14ac:dyDescent="0.25">
      <c r="A46" s="5" t="s">
        <v>293</v>
      </c>
      <c r="B46" s="5"/>
      <c r="C46" s="5"/>
      <c r="D46" s="5"/>
    </row>
    <row r="47" spans="1:14" ht="12" customHeight="1" x14ac:dyDescent="0.25">
      <c r="A47" s="96" t="s">
        <v>294</v>
      </c>
      <c r="B47" s="219" t="s">
        <v>295</v>
      </c>
      <c r="C47" s="219"/>
      <c r="E47" s="5"/>
      <c r="F47" s="5"/>
      <c r="G47" s="5"/>
      <c r="H47" s="5"/>
    </row>
    <row r="48" spans="1:14" ht="12" customHeight="1" x14ac:dyDescent="0.25">
      <c r="G48"/>
      <c r="H48"/>
    </row>
  </sheetData>
  <sheetProtection selectLockedCells="1"/>
  <customSheetViews>
    <customSheetView guid="{4749C658-0300-4F51-B304-A54B28F6E9D8}" showPageBreaks="1" printArea="1" topLeftCell="A3">
      <selection activeCell="F9" sqref="F9"/>
      <pageMargins left="0.5" right="0.5" top="0.5" bottom="0.5" header="0.3" footer="0.3"/>
      <printOptions horizontalCentered="1" verticalCentered="1"/>
      <pageSetup orientation="portrait" r:id="rId1"/>
    </customSheetView>
  </customSheetViews>
  <mergeCells count="77">
    <mergeCell ref="B47:C47"/>
    <mergeCell ref="A6:I6"/>
    <mergeCell ref="G7:I7"/>
    <mergeCell ref="G8:I8"/>
    <mergeCell ref="A10:F10"/>
    <mergeCell ref="A37:I37"/>
    <mergeCell ref="A38:I38"/>
    <mergeCell ref="A21:F21"/>
    <mergeCell ref="A22:F22"/>
    <mergeCell ref="A23:F23"/>
    <mergeCell ref="A24:F24"/>
    <mergeCell ref="A26:F26"/>
    <mergeCell ref="G11:H11"/>
    <mergeCell ref="G12:H12"/>
    <mergeCell ref="G13:H13"/>
    <mergeCell ref="G14:H14"/>
    <mergeCell ref="G15:H15"/>
    <mergeCell ref="A1:I1"/>
    <mergeCell ref="A2:I2"/>
    <mergeCell ref="A3:I3"/>
    <mergeCell ref="G4:I4"/>
    <mergeCell ref="G5:I5"/>
    <mergeCell ref="A11:F11"/>
    <mergeCell ref="A12:F12"/>
    <mergeCell ref="A13:F13"/>
    <mergeCell ref="A14:F14"/>
    <mergeCell ref="A15:F15"/>
    <mergeCell ref="G16:H16"/>
    <mergeCell ref="G17:H17"/>
    <mergeCell ref="G18:H18"/>
    <mergeCell ref="G19:H19"/>
    <mergeCell ref="A18:F18"/>
    <mergeCell ref="A19:F19"/>
    <mergeCell ref="A16:F16"/>
    <mergeCell ref="A17:F17"/>
    <mergeCell ref="E44:I44"/>
    <mergeCell ref="E41:F41"/>
    <mergeCell ref="G41:I41"/>
    <mergeCell ref="G20:H20"/>
    <mergeCell ref="G21:H21"/>
    <mergeCell ref="G22:H22"/>
    <mergeCell ref="A20:F20"/>
    <mergeCell ref="B43:C43"/>
    <mergeCell ref="E43:F43"/>
    <mergeCell ref="B41:C41"/>
    <mergeCell ref="E42:F42"/>
    <mergeCell ref="G42:I42"/>
    <mergeCell ref="B42:C42"/>
    <mergeCell ref="G43:H43"/>
    <mergeCell ref="B39:C39"/>
    <mergeCell ref="E39:F39"/>
    <mergeCell ref="G39:I39"/>
    <mergeCell ref="B40:C40"/>
    <mergeCell ref="E40:F40"/>
    <mergeCell ref="G40:I40"/>
    <mergeCell ref="E35:F35"/>
    <mergeCell ref="E36:F36"/>
    <mergeCell ref="G35:H35"/>
    <mergeCell ref="G36:H36"/>
    <mergeCell ref="B35:D35"/>
    <mergeCell ref="B36:D36"/>
    <mergeCell ref="E33:F33"/>
    <mergeCell ref="E34:F34"/>
    <mergeCell ref="G33:H33"/>
    <mergeCell ref="G34:H34"/>
    <mergeCell ref="B33:D33"/>
    <mergeCell ref="B34:D34"/>
    <mergeCell ref="A25:F25"/>
    <mergeCell ref="B31:D31"/>
    <mergeCell ref="B32:D32"/>
    <mergeCell ref="G26:H26"/>
    <mergeCell ref="E31:F31"/>
    <mergeCell ref="E32:F32"/>
    <mergeCell ref="G31:H31"/>
    <mergeCell ref="G32:H32"/>
    <mergeCell ref="G25:H25"/>
    <mergeCell ref="G28:H28"/>
  </mergeCells>
  <hyperlinks>
    <hyperlink ref="G5" r:id="rId2" xr:uid="{00000000-0004-0000-0200-000000000000}"/>
  </hyperlinks>
  <printOptions horizontalCentered="1" verticalCentered="1"/>
  <pageMargins left="0.5" right="0.5" top="0.5" bottom="0.5" header="0.3" footer="0.3"/>
  <pageSetup orientation="portrait" r:id="rId3"/>
  <ignoredErrors>
    <ignoredError sqref="I13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190500</xdr:rowOff>
                  </from>
                  <to>
                    <xdr:col>6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6</xdr:col>
                    <xdr:colOff>428625</xdr:colOff>
                    <xdr:row>41</xdr:row>
                    <xdr:rowOff>190500</xdr:rowOff>
                  </from>
                  <to>
                    <xdr:col>8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42</xdr:row>
                    <xdr:rowOff>0</xdr:rowOff>
                  </from>
                  <to>
                    <xdr:col>8</xdr:col>
                    <xdr:colOff>657225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 moveWithCells="1">
                  <from>
                    <xdr:col>8</xdr:col>
                    <xdr:colOff>476250</xdr:colOff>
                    <xdr:row>42</xdr:row>
                    <xdr:rowOff>0</xdr:rowOff>
                  </from>
                  <to>
                    <xdr:col>10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N51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9.2851562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10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11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11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11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11" ht="15" customHeight="1" x14ac:dyDescent="0.25">
      <c r="D4" s="12" t="s">
        <v>22</v>
      </c>
      <c r="G4" s="204" t="s">
        <v>17</v>
      </c>
      <c r="H4" s="204"/>
      <c r="I4" s="204"/>
    </row>
    <row r="5" spans="1:11" ht="15" customHeight="1" x14ac:dyDescent="0.25">
      <c r="D5" s="12" t="s">
        <v>251</v>
      </c>
      <c r="G5" s="250" t="s">
        <v>18</v>
      </c>
      <c r="H5" s="250"/>
      <c r="I5" s="250"/>
    </row>
    <row r="6" spans="1:11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11" ht="15" customHeight="1" x14ac:dyDescent="0.25">
      <c r="A7" s="68"/>
      <c r="E7" s="1" t="s">
        <v>276</v>
      </c>
      <c r="F7" s="102"/>
      <c r="G7"/>
      <c r="H7" s="68"/>
      <c r="I7" s="68"/>
    </row>
    <row r="8" spans="1:11" ht="15" customHeight="1" x14ac:dyDescent="0.25">
      <c r="B8" s="68"/>
      <c r="E8" s="3" t="s">
        <v>290</v>
      </c>
      <c r="F8" s="102"/>
      <c r="G8" s="211"/>
      <c r="H8" s="211"/>
      <c r="I8" s="211"/>
    </row>
    <row r="9" spans="1:11" ht="15" customHeight="1" x14ac:dyDescent="0.25">
      <c r="E9" s="3" t="s">
        <v>234</v>
      </c>
      <c r="F9" s="103"/>
      <c r="G9" s="211"/>
      <c r="H9" s="211"/>
      <c r="I9" s="211"/>
    </row>
    <row r="10" spans="1:11" ht="15" customHeight="1" x14ac:dyDescent="0.25">
      <c r="E10" s="3" t="s">
        <v>275</v>
      </c>
      <c r="F10" s="6"/>
      <c r="G10" s="68"/>
      <c r="H10" s="68"/>
      <c r="I10" s="68"/>
    </row>
    <row r="11" spans="1:11" ht="15" customHeight="1" x14ac:dyDescent="0.25">
      <c r="A11" s="292"/>
      <c r="B11" s="292"/>
      <c r="C11" s="292"/>
      <c r="D11" s="292"/>
      <c r="E11" s="292"/>
      <c r="F11" s="292"/>
      <c r="G11" s="292"/>
      <c r="H11" s="292"/>
      <c r="I11" s="292"/>
    </row>
    <row r="12" spans="1:11" ht="15" customHeight="1" x14ac:dyDescent="0.25">
      <c r="A12" s="44" t="s">
        <v>233</v>
      </c>
      <c r="B12" s="45"/>
      <c r="C12" s="45"/>
      <c r="D12" s="45"/>
      <c r="E12" s="45"/>
      <c r="F12" s="45"/>
      <c r="G12" s="40" t="s">
        <v>21</v>
      </c>
      <c r="H12" s="41"/>
      <c r="I12" s="46" t="s">
        <v>0</v>
      </c>
    </row>
    <row r="13" spans="1:11" ht="15" customHeight="1" x14ac:dyDescent="0.25">
      <c r="A13" s="248" t="s">
        <v>307</v>
      </c>
      <c r="B13" s="248"/>
      <c r="C13" s="248"/>
      <c r="D13" s="248"/>
      <c r="E13" s="248"/>
      <c r="F13" s="248"/>
      <c r="G13" s="249" t="str">
        <f>'Master Fee Schedule'!A79</f>
        <v>017-426-079</v>
      </c>
      <c r="H13" s="249"/>
      <c r="I13" s="144" t="e">
        <f>ROUNDUP((F7/F8)*0.5*'Master Fee Schedule'!C75,2)</f>
        <v>#DIV/0!</v>
      </c>
      <c r="K13" s="106"/>
    </row>
    <row r="14" spans="1:11" ht="15" customHeight="1" x14ac:dyDescent="0.25">
      <c r="A14" s="248" t="s">
        <v>308</v>
      </c>
      <c r="B14" s="248"/>
      <c r="C14" s="248"/>
      <c r="D14" s="248"/>
      <c r="E14" s="248"/>
      <c r="F14" s="248"/>
      <c r="G14" s="249" t="str">
        <f>'Master Fee Schedule'!A86</f>
        <v>012-426-085</v>
      </c>
      <c r="H14" s="249"/>
      <c r="I14" s="144" t="e">
        <f>ROUNDUP((F7/F8)*0.5*'Master Fee Schedule'!C82,2)</f>
        <v>#DIV/0!</v>
      </c>
      <c r="K14" s="106"/>
    </row>
    <row r="15" spans="1:11" ht="15" customHeight="1" x14ac:dyDescent="0.25">
      <c r="A15" s="248" t="s">
        <v>309</v>
      </c>
      <c r="B15" s="248"/>
      <c r="C15" s="248"/>
      <c r="D15" s="248"/>
      <c r="E15" s="248"/>
      <c r="F15" s="248"/>
      <c r="G15" s="249" t="str">
        <f>'Master Fee Schedule'!A87</f>
        <v>011-426-090</v>
      </c>
      <c r="H15" s="249"/>
      <c r="I15" s="144" t="e">
        <f>ROUNDUP((I13+I14)*0.01,2)</f>
        <v>#DIV/0!</v>
      </c>
      <c r="K15" s="106"/>
    </row>
    <row r="16" spans="1:11" ht="15" customHeight="1" x14ac:dyDescent="0.25">
      <c r="A16" s="248" t="s">
        <v>310</v>
      </c>
      <c r="B16" s="248"/>
      <c r="C16" s="248"/>
      <c r="D16" s="248"/>
      <c r="E16" s="248"/>
      <c r="F16" s="248"/>
      <c r="G16" s="249" t="str">
        <f>'Master Fee Schedule'!A95</f>
        <v>014-420-105</v>
      </c>
      <c r="H16" s="249"/>
      <c r="I16" s="144" t="e">
        <f>ROUNDUP((F7/F8)*0.5*'Master Fee Schedule'!C91,2)</f>
        <v>#DIV/0!</v>
      </c>
      <c r="K16" s="106"/>
    </row>
    <row r="17" spans="1:11" ht="15" customHeight="1" x14ac:dyDescent="0.25">
      <c r="A17" s="248" t="s">
        <v>311</v>
      </c>
      <c r="B17" s="248"/>
      <c r="C17" s="248"/>
      <c r="D17" s="248"/>
      <c r="E17" s="248"/>
      <c r="F17" s="248"/>
      <c r="G17" s="249" t="str">
        <f>'Master Fee Schedule'!A101</f>
        <v>011-428-000</v>
      </c>
      <c r="H17" s="249"/>
      <c r="I17" s="144" t="e">
        <f>ROUNDUP((F7/F8)*'Master Fee Schedule'!C101,2)</f>
        <v>#DIV/0!</v>
      </c>
      <c r="K17" s="106"/>
    </row>
    <row r="18" spans="1:11" ht="15" customHeight="1" x14ac:dyDescent="0.25">
      <c r="A18" s="248" t="s">
        <v>312</v>
      </c>
      <c r="B18" s="248"/>
      <c r="C18" s="248"/>
      <c r="D18" s="248"/>
      <c r="E18" s="248"/>
      <c r="F18" s="248"/>
      <c r="G18" s="249" t="str">
        <f>'Master Fee Schedule'!A71</f>
        <v>014-420-300</v>
      </c>
      <c r="H18" s="249"/>
      <c r="I18" s="145">
        <f>ROUNDUP(F9*0.5*'Master Fee Schedule'!C71,2)</f>
        <v>0</v>
      </c>
    </row>
    <row r="19" spans="1:11" ht="15" customHeight="1" x14ac:dyDescent="0.25">
      <c r="A19" s="248" t="s">
        <v>313</v>
      </c>
      <c r="B19" s="248"/>
      <c r="C19" s="248"/>
      <c r="D19" s="248"/>
      <c r="E19" s="248"/>
      <c r="F19" s="248"/>
      <c r="G19" s="249" t="str">
        <f>'Master Fee Schedule'!A72</f>
        <v>011-427-000</v>
      </c>
      <c r="H19" s="249"/>
      <c r="I19" s="145">
        <f>ROUNDUP(F9*'Master Fee Schedule'!C72,2)</f>
        <v>0</v>
      </c>
    </row>
    <row r="20" spans="1:11" ht="15" customHeight="1" x14ac:dyDescent="0.25">
      <c r="A20" s="248" t="s">
        <v>314</v>
      </c>
      <c r="B20" s="248"/>
      <c r="C20" s="248"/>
      <c r="D20" s="248"/>
      <c r="E20" s="248"/>
      <c r="F20" s="248"/>
      <c r="G20" s="254" t="str">
        <f>'Master Fee Schedule'!A48</f>
        <v>011-424-815</v>
      </c>
      <c r="H20" s="254"/>
      <c r="I20" s="145">
        <v>0</v>
      </c>
    </row>
    <row r="21" spans="1:11" ht="15" customHeight="1" x14ac:dyDescent="0.25">
      <c r="A21" s="248" t="s">
        <v>315</v>
      </c>
      <c r="B21" s="248"/>
      <c r="C21" s="248"/>
      <c r="D21" s="248"/>
      <c r="E21" s="248"/>
      <c r="F21" s="248"/>
      <c r="G21" s="249" t="str">
        <f>'Master Fee Schedule'!A49</f>
        <v>011-424-816</v>
      </c>
      <c r="H21" s="249"/>
      <c r="I21" s="146">
        <v>0</v>
      </c>
    </row>
    <row r="22" spans="1:11" ht="15" customHeight="1" x14ac:dyDescent="0.25">
      <c r="A22" s="248" t="s">
        <v>316</v>
      </c>
      <c r="B22" s="248"/>
      <c r="C22" s="248"/>
      <c r="D22" s="248"/>
      <c r="E22" s="248"/>
      <c r="F22" s="248"/>
      <c r="G22" s="249" t="str">
        <f>'Master Fee Schedule'!A57</f>
        <v>011-424-875</v>
      </c>
      <c r="H22" s="249"/>
      <c r="I22" s="145">
        <v>0</v>
      </c>
      <c r="K22" s="106"/>
    </row>
    <row r="23" spans="1:11" ht="15" customHeight="1" x14ac:dyDescent="0.25">
      <c r="A23" s="248" t="s">
        <v>235</v>
      </c>
      <c r="B23" s="248"/>
      <c r="C23" s="248"/>
      <c r="D23" s="248"/>
      <c r="E23" s="248"/>
      <c r="F23" s="248"/>
      <c r="G23" s="249" t="s">
        <v>222</v>
      </c>
      <c r="H23" s="249"/>
      <c r="I23" s="145" t="e">
        <f>ROUNDUP((F7/F8)*0.5*'Master Fee Schedule'!C103,2)</f>
        <v>#DIV/0!</v>
      </c>
    </row>
    <row r="24" spans="1:11" ht="15" customHeight="1" x14ac:dyDescent="0.25">
      <c r="A24" s="248" t="s">
        <v>236</v>
      </c>
      <c r="B24" s="248"/>
      <c r="C24" s="248"/>
      <c r="D24" s="248"/>
      <c r="E24" s="248"/>
      <c r="F24" s="248"/>
      <c r="G24" s="249" t="s">
        <v>223</v>
      </c>
      <c r="H24" s="249"/>
      <c r="I24" s="145" t="e">
        <f>ROUNDUP((F7/F8)*0.5*'Master Fee Schedule'!C103,2)</f>
        <v>#DIV/0!</v>
      </c>
    </row>
    <row r="25" spans="1:11" ht="15" customHeight="1" x14ac:dyDescent="0.25">
      <c r="A25" s="248" t="s">
        <v>249</v>
      </c>
      <c r="B25" s="248"/>
      <c r="C25" s="248"/>
      <c r="D25" s="248"/>
      <c r="E25" s="248"/>
      <c r="F25" s="248"/>
      <c r="G25" s="142" t="s">
        <v>220</v>
      </c>
      <c r="H25" s="140" t="s">
        <v>165</v>
      </c>
      <c r="I25" s="147">
        <v>0</v>
      </c>
    </row>
    <row r="26" spans="1:11" ht="15" customHeight="1" x14ac:dyDescent="0.25">
      <c r="A26" s="290" t="s">
        <v>317</v>
      </c>
      <c r="B26" s="291"/>
      <c r="C26" s="291"/>
      <c r="D26" s="291"/>
      <c r="E26" s="291"/>
      <c r="F26" s="291"/>
      <c r="G26" s="111"/>
      <c r="H26" s="163"/>
      <c r="I26" s="150"/>
    </row>
    <row r="27" spans="1:11" ht="15" customHeight="1" x14ac:dyDescent="0.25">
      <c r="A27" s="131" t="s">
        <v>318</v>
      </c>
      <c r="B27" s="108"/>
      <c r="C27" s="108"/>
      <c r="D27" s="108"/>
      <c r="E27" s="108"/>
      <c r="F27" s="108"/>
      <c r="G27" s="107"/>
      <c r="H27" s="118"/>
      <c r="I27" s="188"/>
    </row>
    <row r="28" spans="1:11" ht="15" customHeight="1" x14ac:dyDescent="0.25">
      <c r="A28" s="296" t="str">
        <f>IF(K45,"Convenience Fee (additional 2.9%)","")</f>
        <v/>
      </c>
      <c r="B28" s="296"/>
      <c r="C28" s="296"/>
      <c r="D28" s="296"/>
      <c r="E28" s="296"/>
      <c r="F28" s="296"/>
      <c r="G28" s="273" t="str">
        <f>IF(K45, "011-421-060","")</f>
        <v/>
      </c>
      <c r="H28" s="295"/>
      <c r="I28" s="93" t="str">
        <f>IF(K45,SUM(I11:I25)*0.029,"")</f>
        <v/>
      </c>
    </row>
    <row r="29" spans="1:11" ht="15" customHeight="1" x14ac:dyDescent="0.25">
      <c r="A29" s="110"/>
      <c r="B29" s="110"/>
      <c r="C29" s="110"/>
      <c r="D29" s="110"/>
      <c r="E29" s="110"/>
      <c r="F29" s="110"/>
      <c r="G29" s="223" t="s">
        <v>1</v>
      </c>
      <c r="H29" s="224"/>
      <c r="I29" s="119" t="e">
        <f>SUM(I13:I28)</f>
        <v>#DIV/0!</v>
      </c>
    </row>
    <row r="30" spans="1:11" ht="15" customHeight="1" x14ac:dyDescent="0.25">
      <c r="A30" s="110"/>
      <c r="B30" s="110"/>
      <c r="C30" s="110"/>
      <c r="D30" s="110"/>
      <c r="E30" s="110"/>
      <c r="F30" s="110"/>
      <c r="G30" s="196"/>
      <c r="H30" s="196"/>
      <c r="I30" s="197"/>
    </row>
    <row r="31" spans="1:11" ht="15" customHeight="1" x14ac:dyDescent="0.25">
      <c r="A31" s="110"/>
      <c r="B31" s="110"/>
      <c r="C31" s="110"/>
      <c r="D31" s="110"/>
      <c r="E31" s="110"/>
      <c r="F31" s="110"/>
      <c r="G31" s="227" t="s">
        <v>353</v>
      </c>
      <c r="H31" s="227"/>
      <c r="I31" s="198"/>
    </row>
    <row r="32" spans="1:11" ht="15" customHeight="1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4"/>
    </row>
    <row r="33" spans="1:14" ht="15" customHeight="1" x14ac:dyDescent="0.25">
      <c r="A33" s="7" t="s">
        <v>8</v>
      </c>
      <c r="B33" s="8" t="s">
        <v>19</v>
      </c>
      <c r="C33" s="8"/>
      <c r="D33" s="8"/>
      <c r="E33" s="8"/>
      <c r="F33" s="8"/>
      <c r="G33" s="9"/>
      <c r="H33" s="10"/>
      <c r="I33" s="11"/>
      <c r="J33" s="4"/>
    </row>
    <row r="34" spans="1:14" ht="13.9" customHeight="1" x14ac:dyDescent="0.25">
      <c r="A34" s="157" t="s">
        <v>2</v>
      </c>
      <c r="B34" s="271" t="s">
        <v>3</v>
      </c>
      <c r="C34" s="271"/>
      <c r="D34" s="271"/>
      <c r="E34" s="271" t="s">
        <v>5</v>
      </c>
      <c r="F34" s="271"/>
      <c r="G34" s="271" t="s">
        <v>6</v>
      </c>
      <c r="H34" s="271"/>
      <c r="I34" s="158" t="s">
        <v>4</v>
      </c>
      <c r="J34" s="61"/>
      <c r="L34" s="63"/>
      <c r="M34" s="63"/>
      <c r="N34" s="63"/>
    </row>
    <row r="35" spans="1:14" ht="13.9" customHeight="1" x14ac:dyDescent="0.25">
      <c r="A35" s="159">
        <v>0</v>
      </c>
      <c r="B35" s="272" t="s">
        <v>7</v>
      </c>
      <c r="C35" s="272"/>
      <c r="D35" s="272"/>
      <c r="E35" s="244">
        <f>I35*0.5</f>
        <v>5045.1099999999997</v>
      </c>
      <c r="F35" s="244"/>
      <c r="G35" s="244">
        <f>I35*0.5</f>
        <v>5045.1099999999997</v>
      </c>
      <c r="H35" s="244"/>
      <c r="I35" s="154">
        <f>'Master Fee Schedule'!C103</f>
        <v>10090.219999999999</v>
      </c>
      <c r="L35" s="64"/>
      <c r="M35" s="64"/>
      <c r="N35" s="64"/>
    </row>
    <row r="36" spans="1:14" ht="13.9" customHeight="1" x14ac:dyDescent="0.25">
      <c r="A36" s="160">
        <v>0</v>
      </c>
      <c r="B36" s="272" t="s">
        <v>25</v>
      </c>
      <c r="C36" s="272"/>
      <c r="D36" s="272"/>
      <c r="E36" s="244">
        <f>I36*0.5</f>
        <v>3531.37</v>
      </c>
      <c r="F36" s="244"/>
      <c r="G36" s="244">
        <f>I36*0.5</f>
        <v>3531.37</v>
      </c>
      <c r="H36" s="244"/>
      <c r="I36" s="154">
        <f>'Master Fee Schedule'!C104</f>
        <v>7062.74</v>
      </c>
      <c r="L36" s="64"/>
      <c r="M36" s="64"/>
      <c r="N36" s="64"/>
    </row>
    <row r="37" spans="1:14" ht="13.9" customHeight="1" x14ac:dyDescent="0.25">
      <c r="A37" s="160">
        <v>0</v>
      </c>
      <c r="B37" s="275" t="s">
        <v>245</v>
      </c>
      <c r="C37" s="275"/>
      <c r="D37" s="275"/>
      <c r="E37" s="244">
        <f t="shared" ref="E37:E39" si="0">I37*0.5</f>
        <v>1871.87</v>
      </c>
      <c r="F37" s="244"/>
      <c r="G37" s="244">
        <f t="shared" ref="G37:G39" si="1">I37*0.5</f>
        <v>1871.87</v>
      </c>
      <c r="H37" s="244"/>
      <c r="I37" s="154">
        <f>'Master Fee Schedule'!C105</f>
        <v>3743.74</v>
      </c>
      <c r="L37" s="65"/>
      <c r="M37" s="65"/>
      <c r="N37" s="65"/>
    </row>
    <row r="38" spans="1:14" ht="13.9" customHeight="1" x14ac:dyDescent="0.25">
      <c r="A38" s="160">
        <v>0</v>
      </c>
      <c r="B38" s="272" t="s">
        <v>247</v>
      </c>
      <c r="C38" s="272"/>
      <c r="D38" s="272"/>
      <c r="E38" s="244">
        <f t="shared" si="0"/>
        <v>5.39</v>
      </c>
      <c r="F38" s="244"/>
      <c r="G38" s="244">
        <f t="shared" si="1"/>
        <v>5.39</v>
      </c>
      <c r="H38" s="244"/>
      <c r="I38" s="154">
        <f>'Master Fee Schedule'!C106</f>
        <v>10.78</v>
      </c>
      <c r="L38" s="66"/>
      <c r="M38" s="66"/>
      <c r="N38" s="66"/>
    </row>
    <row r="39" spans="1:14" ht="13.9" customHeight="1" x14ac:dyDescent="0.25">
      <c r="A39" s="161">
        <v>0</v>
      </c>
      <c r="B39" s="277" t="s">
        <v>246</v>
      </c>
      <c r="C39" s="277"/>
      <c r="D39" s="277"/>
      <c r="E39" s="276">
        <f t="shared" si="0"/>
        <v>555.25</v>
      </c>
      <c r="F39" s="276"/>
      <c r="G39" s="276">
        <f t="shared" si="1"/>
        <v>555.25</v>
      </c>
      <c r="H39" s="276"/>
      <c r="I39" s="162">
        <f>'Master Fee Schedule'!C107</f>
        <v>1110.5</v>
      </c>
      <c r="L39" s="67"/>
      <c r="M39" s="67"/>
      <c r="N39" s="67"/>
    </row>
    <row r="40" spans="1:14" ht="15" customHeight="1" x14ac:dyDescent="0.25">
      <c r="A40" s="260" t="s">
        <v>20</v>
      </c>
      <c r="B40" s="260"/>
      <c r="C40" s="260"/>
      <c r="D40" s="260"/>
      <c r="E40" s="260"/>
      <c r="F40" s="260"/>
      <c r="G40" s="260"/>
      <c r="H40" s="260"/>
      <c r="I40" s="260"/>
    </row>
    <row r="41" spans="1:14" ht="15" customHeight="1" x14ac:dyDescent="0.25">
      <c r="A41" s="211"/>
      <c r="B41" s="211"/>
      <c r="C41" s="211"/>
      <c r="D41" s="211"/>
      <c r="E41" s="211"/>
      <c r="F41" s="211"/>
      <c r="G41" s="211"/>
      <c r="H41" s="211"/>
      <c r="I41" s="211"/>
    </row>
    <row r="42" spans="1:14" ht="16.149999999999999" customHeight="1" x14ac:dyDescent="0.25">
      <c r="A42" s="96" t="s">
        <v>10</v>
      </c>
      <c r="B42" s="219"/>
      <c r="C42" s="219"/>
      <c r="D42" s="5"/>
      <c r="E42" s="284" t="s">
        <v>306</v>
      </c>
      <c r="F42" s="285"/>
      <c r="G42" s="289"/>
      <c r="H42" s="230"/>
      <c r="I42" s="231"/>
    </row>
    <row r="43" spans="1:14" ht="16.149999999999999" customHeight="1" x14ac:dyDescent="0.25">
      <c r="A43" s="96" t="s">
        <v>11</v>
      </c>
      <c r="B43" s="219"/>
      <c r="C43" s="219"/>
      <c r="D43" s="5"/>
      <c r="E43" s="284" t="s">
        <v>13</v>
      </c>
      <c r="F43" s="285"/>
      <c r="G43" s="200"/>
      <c r="H43" s="230"/>
      <c r="I43" s="231"/>
    </row>
    <row r="44" spans="1:14" ht="16.149999999999999" customHeight="1" x14ac:dyDescent="0.25">
      <c r="A44" s="96" t="s">
        <v>12</v>
      </c>
      <c r="B44" s="219"/>
      <c r="C44" s="219"/>
      <c r="D44" s="5"/>
      <c r="E44" s="284" t="s">
        <v>14</v>
      </c>
      <c r="F44" s="285"/>
      <c r="G44" s="200"/>
      <c r="H44" s="230"/>
      <c r="I44" s="231"/>
    </row>
    <row r="45" spans="1:14" ht="16.149999999999999" customHeight="1" x14ac:dyDescent="0.25">
      <c r="A45" s="96" t="s">
        <v>9</v>
      </c>
      <c r="B45" s="219"/>
      <c r="C45" s="219"/>
      <c r="D45" s="5"/>
      <c r="E45" s="284" t="s">
        <v>354</v>
      </c>
      <c r="F45" s="285"/>
      <c r="G45" s="286"/>
      <c r="H45" s="287"/>
      <c r="I45" s="288"/>
      <c r="K45" s="109" t="b">
        <v>0</v>
      </c>
    </row>
    <row r="46" spans="1:14" ht="16.149999999999999" customHeight="1" x14ac:dyDescent="0.25">
      <c r="A46" s="96" t="s">
        <v>355</v>
      </c>
      <c r="B46" s="293"/>
      <c r="C46" s="293"/>
      <c r="D46" s="5"/>
      <c r="E46" s="284" t="s">
        <v>23</v>
      </c>
      <c r="F46" s="294"/>
      <c r="G46" s="284"/>
      <c r="H46" s="285"/>
      <c r="I46" s="116"/>
    </row>
    <row r="47" spans="1:14" ht="12" customHeight="1" x14ac:dyDescent="0.25">
      <c r="A47" s="51"/>
      <c r="B47" s="51"/>
      <c r="C47" s="51"/>
      <c r="D47" s="51"/>
      <c r="E47" s="270" t="s">
        <v>352</v>
      </c>
      <c r="F47" s="270"/>
      <c r="G47" s="270"/>
      <c r="H47" s="270"/>
      <c r="I47" s="270"/>
    </row>
    <row r="48" spans="1:14" ht="12" customHeight="1" x14ac:dyDescent="0.25">
      <c r="E48" s="51"/>
      <c r="F48" s="51"/>
      <c r="G48" s="51"/>
      <c r="H48" s="51"/>
      <c r="I48" s="51"/>
    </row>
    <row r="49" spans="1:8" ht="12" customHeight="1" x14ac:dyDescent="0.25">
      <c r="A49" s="5" t="s">
        <v>293</v>
      </c>
      <c r="B49" s="5"/>
      <c r="C49" s="5"/>
      <c r="D49" s="5"/>
    </row>
    <row r="50" spans="1:8" ht="12" customHeight="1" x14ac:dyDescent="0.25">
      <c r="A50" s="96" t="s">
        <v>294</v>
      </c>
      <c r="B50" s="219" t="s">
        <v>295</v>
      </c>
      <c r="C50" s="219"/>
      <c r="E50" s="5"/>
      <c r="F50" s="5"/>
      <c r="G50" s="5"/>
      <c r="H50" s="5"/>
    </row>
    <row r="51" spans="1:8" ht="12" customHeight="1" x14ac:dyDescent="0.25">
      <c r="G51"/>
      <c r="H51"/>
    </row>
  </sheetData>
  <sheetProtection selectLockedCells="1"/>
  <customSheetViews>
    <customSheetView guid="{4749C658-0300-4F51-B304-A54B28F6E9D8}" showPageBreaks="1" printArea="1" topLeftCell="A5">
      <selection activeCell="F8" sqref="F8"/>
      <pageMargins left="0.5" right="0.5" top="0.5" bottom="0.5" header="0.3" footer="0.3"/>
      <printOptions horizontalCentered="1" verticalCentered="1"/>
      <pageSetup orientation="portrait" r:id="rId1"/>
    </customSheetView>
  </customSheetViews>
  <mergeCells count="77">
    <mergeCell ref="A28:F28"/>
    <mergeCell ref="G31:H31"/>
    <mergeCell ref="G46:H46"/>
    <mergeCell ref="E47:I47"/>
    <mergeCell ref="B34:D34"/>
    <mergeCell ref="E34:F34"/>
    <mergeCell ref="G34:H34"/>
    <mergeCell ref="B35:D35"/>
    <mergeCell ref="E35:F35"/>
    <mergeCell ref="G35:H35"/>
    <mergeCell ref="B38:D38"/>
    <mergeCell ref="E38:F38"/>
    <mergeCell ref="G38:H38"/>
    <mergeCell ref="B39:D39"/>
    <mergeCell ref="E39:F39"/>
    <mergeCell ref="B44:C44"/>
    <mergeCell ref="B50:C50"/>
    <mergeCell ref="G9:I9"/>
    <mergeCell ref="A41:I41"/>
    <mergeCell ref="B46:C46"/>
    <mergeCell ref="E46:F46"/>
    <mergeCell ref="B45:C45"/>
    <mergeCell ref="B37:D37"/>
    <mergeCell ref="E37:F37"/>
    <mergeCell ref="G37:H37"/>
    <mergeCell ref="G29:H29"/>
    <mergeCell ref="A13:F13"/>
    <mergeCell ref="A14:F14"/>
    <mergeCell ref="A15:F15"/>
    <mergeCell ref="A16:F16"/>
    <mergeCell ref="A17:F17"/>
    <mergeCell ref="G28:H28"/>
    <mergeCell ref="A6:I6"/>
    <mergeCell ref="G8:I8"/>
    <mergeCell ref="A26:F26"/>
    <mergeCell ref="A32:I32"/>
    <mergeCell ref="A40:I40"/>
    <mergeCell ref="A11:I11"/>
    <mergeCell ref="A20:F20"/>
    <mergeCell ref="A21:F21"/>
    <mergeCell ref="A22:F22"/>
    <mergeCell ref="A23:F23"/>
    <mergeCell ref="A24:F24"/>
    <mergeCell ref="A25:F25"/>
    <mergeCell ref="G39:H39"/>
    <mergeCell ref="B36:D36"/>
    <mergeCell ref="E36:F36"/>
    <mergeCell ref="G36:H36"/>
    <mergeCell ref="A1:I1"/>
    <mergeCell ref="A2:I2"/>
    <mergeCell ref="A3:I3"/>
    <mergeCell ref="G4:I4"/>
    <mergeCell ref="G5:I5"/>
    <mergeCell ref="E45:F45"/>
    <mergeCell ref="G45:I45"/>
    <mergeCell ref="B42:C42"/>
    <mergeCell ref="E42:F42"/>
    <mergeCell ref="G42:I42"/>
    <mergeCell ref="B43:C43"/>
    <mergeCell ref="E43:F43"/>
    <mergeCell ref="G43:I43"/>
    <mergeCell ref="E44:F44"/>
    <mergeCell ref="G44:I44"/>
    <mergeCell ref="A18:F18"/>
    <mergeCell ref="A19:F19"/>
    <mergeCell ref="G24:H24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</mergeCells>
  <hyperlinks>
    <hyperlink ref="G5" r:id="rId2" xr:uid="{00000000-0004-0000-0300-000000000000}"/>
  </hyperlinks>
  <printOptions horizontalCentered="1" verticalCentered="1"/>
  <pageMargins left="0.5" right="0.5" top="0.5" bottom="0.5" header="0.3" footer="0.3"/>
  <pageSetup scale="99" orientation="portrait" r:id="rId3"/>
  <ignoredErrors>
    <ignoredError sqref="I13:I17" evalError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6" name="Check Box 1">
              <controlPr defaultSize="0" autoFill="0" autoLine="0" autoPict="0">
                <anchor moveWithCells="1">
                  <from>
                    <xdr:col>5</xdr:col>
                    <xdr:colOff>657225</xdr:colOff>
                    <xdr:row>44</xdr:row>
                    <xdr:rowOff>190500</xdr:rowOff>
                  </from>
                  <to>
                    <xdr:col>6</xdr:col>
                    <xdr:colOff>514350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7" name="Check Box 2">
              <controlPr defaultSize="0" autoFill="0" autoLine="0" autoPict="0">
                <anchor moveWithCells="1">
                  <from>
                    <xdr:col>6</xdr:col>
                    <xdr:colOff>419100</xdr:colOff>
                    <xdr:row>44</xdr:row>
                    <xdr:rowOff>190500</xdr:rowOff>
                  </from>
                  <to>
                    <xdr:col>7</xdr:col>
                    <xdr:colOff>400050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8" name="Check Box 3">
              <controlPr defaultSize="0" autoFill="0" autoLine="0" autoPict="0">
                <anchor moveWithCells="1">
                  <from>
                    <xdr:col>7</xdr:col>
                    <xdr:colOff>247650</xdr:colOff>
                    <xdr:row>45</xdr:row>
                    <xdr:rowOff>0</xdr:rowOff>
                  </from>
                  <to>
                    <xdr:col>8</xdr:col>
                    <xdr:colOff>695325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9" name="Check Box 4">
              <controlPr defaultSize="0" autoFill="0" autoLine="0" autoPict="0">
                <anchor moveWithCells="1">
                  <from>
                    <xdr:col>8</xdr:col>
                    <xdr:colOff>495300</xdr:colOff>
                    <xdr:row>44</xdr:row>
                    <xdr:rowOff>190500</xdr:rowOff>
                  </from>
                  <to>
                    <xdr:col>10</xdr:col>
                    <xdr:colOff>180975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N48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7.8554687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10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9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9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9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9" ht="15" customHeight="1" x14ac:dyDescent="0.25">
      <c r="D4" s="12" t="s">
        <v>22</v>
      </c>
      <c r="G4" s="204" t="s">
        <v>17</v>
      </c>
      <c r="H4" s="204"/>
      <c r="I4" s="204"/>
    </row>
    <row r="5" spans="1:9" ht="15" customHeight="1" x14ac:dyDescent="0.25">
      <c r="D5" s="12" t="s">
        <v>252</v>
      </c>
      <c r="G5" s="250" t="s">
        <v>18</v>
      </c>
      <c r="H5" s="250"/>
      <c r="I5" s="250"/>
    </row>
    <row r="6" spans="1:9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9" ht="15" customHeight="1" x14ac:dyDescent="0.25">
      <c r="E7" s="3" t="s">
        <v>253</v>
      </c>
      <c r="F7" s="102">
        <v>0</v>
      </c>
      <c r="G7" s="211"/>
      <c r="H7" s="211"/>
      <c r="I7" s="211"/>
    </row>
    <row r="8" spans="1:9" ht="15" customHeight="1" x14ac:dyDescent="0.25">
      <c r="E8" s="3" t="s">
        <v>234</v>
      </c>
      <c r="F8" s="103">
        <v>0</v>
      </c>
      <c r="G8" s="211"/>
      <c r="H8" s="211"/>
      <c r="I8" s="211"/>
    </row>
    <row r="9" spans="1:9" ht="15" customHeight="1" x14ac:dyDescent="0.25"/>
    <row r="10" spans="1:9" ht="15" customHeight="1" x14ac:dyDescent="0.25">
      <c r="A10" s="300" t="s">
        <v>233</v>
      </c>
      <c r="B10" s="301"/>
      <c r="C10" s="301"/>
      <c r="D10" s="301"/>
      <c r="E10" s="301"/>
      <c r="F10" s="302"/>
      <c r="G10" s="148" t="s">
        <v>21</v>
      </c>
      <c r="H10" s="41"/>
      <c r="I10" s="46" t="s">
        <v>0</v>
      </c>
    </row>
    <row r="11" spans="1:9" ht="15" customHeight="1" x14ac:dyDescent="0.25">
      <c r="A11" s="297" t="s">
        <v>225</v>
      </c>
      <c r="B11" s="298"/>
      <c r="C11" s="298"/>
      <c r="D11" s="298"/>
      <c r="E11" s="298"/>
      <c r="F11" s="299"/>
      <c r="G11" s="303" t="str">
        <f>'Master Fee Schedule'!A77</f>
        <v>017-426-077</v>
      </c>
      <c r="H11" s="303"/>
      <c r="I11" s="149">
        <f>ROUNDUP(F7*'Master Fee Schedule'!C77,2)</f>
        <v>0</v>
      </c>
    </row>
    <row r="12" spans="1:9" ht="15" customHeight="1" x14ac:dyDescent="0.25">
      <c r="A12" s="297" t="s">
        <v>226</v>
      </c>
      <c r="B12" s="298"/>
      <c r="C12" s="298"/>
      <c r="D12" s="298"/>
      <c r="E12" s="298"/>
      <c r="F12" s="299"/>
      <c r="G12" s="278" t="str">
        <f>'Master Fee Schedule'!A84</f>
        <v>012-426-083</v>
      </c>
      <c r="H12" s="278"/>
      <c r="I12" s="139">
        <f>ROUNDUP(F7*'Master Fee Schedule'!C84,2)</f>
        <v>0</v>
      </c>
    </row>
    <row r="13" spans="1:9" ht="15" customHeight="1" x14ac:dyDescent="0.25">
      <c r="A13" s="297" t="s">
        <v>228</v>
      </c>
      <c r="B13" s="298"/>
      <c r="C13" s="298"/>
      <c r="D13" s="298"/>
      <c r="E13" s="298"/>
      <c r="F13" s="299"/>
      <c r="G13" s="278" t="str">
        <f>'Master Fee Schedule'!A87</f>
        <v>011-426-090</v>
      </c>
      <c r="H13" s="278"/>
      <c r="I13" s="139">
        <f>ROUNDUP((I11+I12)*0.01,2)</f>
        <v>0</v>
      </c>
    </row>
    <row r="14" spans="1:9" ht="15" customHeight="1" x14ac:dyDescent="0.25">
      <c r="A14" s="297" t="s">
        <v>227</v>
      </c>
      <c r="B14" s="298"/>
      <c r="C14" s="298"/>
      <c r="D14" s="298"/>
      <c r="E14" s="298"/>
      <c r="F14" s="299"/>
      <c r="G14" s="278" t="str">
        <f>'Master Fee Schedule'!A93</f>
        <v>014-420-103</v>
      </c>
      <c r="H14" s="278"/>
      <c r="I14" s="139">
        <f>ROUNDUP(F7*'Master Fee Schedule'!C93,2)</f>
        <v>0</v>
      </c>
    </row>
    <row r="15" spans="1:9" ht="15" customHeight="1" x14ac:dyDescent="0.25">
      <c r="A15" s="297" t="s">
        <v>231</v>
      </c>
      <c r="B15" s="298"/>
      <c r="C15" s="298"/>
      <c r="D15" s="298"/>
      <c r="E15" s="298"/>
      <c r="F15" s="299"/>
      <c r="G15" s="278" t="str">
        <f>'Master Fee Schedule'!A99</f>
        <v>011-428-000</v>
      </c>
      <c r="H15" s="278"/>
      <c r="I15" s="139">
        <f>ROUNDUP(F7*'Master Fee Schedule'!C99,2)</f>
        <v>0</v>
      </c>
    </row>
    <row r="16" spans="1:9" ht="15" customHeight="1" x14ac:dyDescent="0.25">
      <c r="A16" s="297" t="s">
        <v>229</v>
      </c>
      <c r="B16" s="298"/>
      <c r="C16" s="298"/>
      <c r="D16" s="298"/>
      <c r="E16" s="298"/>
      <c r="F16" s="299"/>
      <c r="G16" s="278" t="str">
        <f>'Master Fee Schedule'!A71</f>
        <v>014-420-300</v>
      </c>
      <c r="H16" s="278"/>
      <c r="I16" s="139">
        <f>ROUNDUP(F8*'Master Fee Schedule'!C71,2)</f>
        <v>0</v>
      </c>
    </row>
    <row r="17" spans="1:14" ht="15" customHeight="1" x14ac:dyDescent="0.25">
      <c r="A17" s="297" t="s">
        <v>230</v>
      </c>
      <c r="B17" s="298"/>
      <c r="C17" s="298"/>
      <c r="D17" s="298"/>
      <c r="E17" s="298"/>
      <c r="F17" s="299"/>
      <c r="G17" s="278" t="str">
        <f>'Master Fee Schedule'!A72</f>
        <v>011-427-000</v>
      </c>
      <c r="H17" s="278"/>
      <c r="I17" s="139">
        <f>ROUNDUP(F8*'Master Fee Schedule'!C72,2)</f>
        <v>0</v>
      </c>
    </row>
    <row r="18" spans="1:14" ht="15" customHeight="1" x14ac:dyDescent="0.25">
      <c r="A18" s="297" t="s">
        <v>123</v>
      </c>
      <c r="B18" s="298"/>
      <c r="C18" s="298"/>
      <c r="D18" s="298"/>
      <c r="E18" s="298"/>
      <c r="F18" s="299"/>
      <c r="G18" s="281" t="str">
        <f>'Master Fee Schedule'!A48</f>
        <v>011-424-815</v>
      </c>
      <c r="H18" s="281"/>
      <c r="I18" s="139">
        <f>ROUNDUP(F7*175,2)</f>
        <v>0</v>
      </c>
    </row>
    <row r="19" spans="1:14" ht="15" customHeight="1" x14ac:dyDescent="0.25">
      <c r="A19" s="297" t="s">
        <v>232</v>
      </c>
      <c r="B19" s="298"/>
      <c r="C19" s="298"/>
      <c r="D19" s="298"/>
      <c r="E19" s="298"/>
      <c r="F19" s="299"/>
      <c r="G19" s="278" t="str">
        <f>'Master Fee Schedule'!A49</f>
        <v>011-424-816</v>
      </c>
      <c r="H19" s="278"/>
      <c r="I19" s="134">
        <v>0</v>
      </c>
    </row>
    <row r="20" spans="1:14" ht="15" customHeight="1" x14ac:dyDescent="0.25">
      <c r="A20" s="297" t="s">
        <v>248</v>
      </c>
      <c r="B20" s="298"/>
      <c r="C20" s="298"/>
      <c r="D20" s="298"/>
      <c r="E20" s="298"/>
      <c r="F20" s="299"/>
      <c r="G20" s="278" t="str">
        <f>'Master Fee Schedule'!A57</f>
        <v>011-424-875</v>
      </c>
      <c r="H20" s="278"/>
      <c r="I20" s="139">
        <f>'Master Fee Schedule'!C57</f>
        <v>80</v>
      </c>
    </row>
    <row r="21" spans="1:14" ht="15" customHeight="1" x14ac:dyDescent="0.25">
      <c r="A21" s="297" t="s">
        <v>235</v>
      </c>
      <c r="B21" s="298"/>
      <c r="C21" s="298"/>
      <c r="D21" s="298"/>
      <c r="E21" s="298"/>
      <c r="F21" s="299"/>
      <c r="G21" s="278" t="s">
        <v>222</v>
      </c>
      <c r="H21" s="278"/>
      <c r="I21" s="139">
        <f>ROUNDUP(F7*0.5*'Master Fee Schedule'!C104,2)</f>
        <v>0</v>
      </c>
    </row>
    <row r="22" spans="1:14" ht="15" customHeight="1" x14ac:dyDescent="0.25">
      <c r="A22" s="297" t="s">
        <v>236</v>
      </c>
      <c r="B22" s="298"/>
      <c r="C22" s="298"/>
      <c r="D22" s="298"/>
      <c r="E22" s="298"/>
      <c r="F22" s="299"/>
      <c r="G22" s="278" t="s">
        <v>223</v>
      </c>
      <c r="H22" s="278"/>
      <c r="I22" s="139">
        <f>ROUNDUP(F7*0.5*'Master Fee Schedule'!C104,2)</f>
        <v>0</v>
      </c>
    </row>
    <row r="23" spans="1:14" ht="15" customHeight="1" x14ac:dyDescent="0.25">
      <c r="A23" s="297" t="s">
        <v>249</v>
      </c>
      <c r="B23" s="298"/>
      <c r="C23" s="298"/>
      <c r="D23" s="298"/>
      <c r="E23" s="298"/>
      <c r="F23" s="299"/>
      <c r="G23" s="143" t="s">
        <v>220</v>
      </c>
      <c r="H23" s="141" t="s">
        <v>165</v>
      </c>
      <c r="I23" s="135">
        <v>0</v>
      </c>
    </row>
    <row r="24" spans="1:14" ht="15" customHeight="1" x14ac:dyDescent="0.25">
      <c r="A24" s="304" t="s">
        <v>237</v>
      </c>
      <c r="B24" s="305"/>
      <c r="C24" s="305"/>
      <c r="D24" s="305"/>
      <c r="E24" s="305"/>
      <c r="F24" s="306"/>
      <c r="G24" s="180" t="s">
        <v>221</v>
      </c>
      <c r="H24" s="181" t="s">
        <v>165</v>
      </c>
      <c r="I24" s="182">
        <v>0</v>
      </c>
    </row>
    <row r="25" spans="1:14" ht="15" customHeight="1" x14ac:dyDescent="0.25">
      <c r="A25" s="296" t="str">
        <f>IF(K42,"Convenience Fee (additional 2.9%)","")</f>
        <v/>
      </c>
      <c r="B25" s="296"/>
      <c r="C25" s="296"/>
      <c r="D25" s="296"/>
      <c r="E25" s="296"/>
      <c r="F25" s="296"/>
      <c r="G25" s="273" t="str">
        <f>IF(K42, "011-421-060","")</f>
        <v/>
      </c>
      <c r="H25" s="309"/>
      <c r="I25" s="93" t="str">
        <f>IF(K42,SUM(I11:I24)*0.029,"")</f>
        <v/>
      </c>
    </row>
    <row r="26" spans="1:14" ht="15" customHeight="1" x14ac:dyDescent="0.25">
      <c r="A26" s="283"/>
      <c r="B26" s="283"/>
      <c r="C26" s="283"/>
      <c r="D26" s="283"/>
      <c r="E26" s="283"/>
      <c r="F26" s="283"/>
      <c r="G26" s="307" t="s">
        <v>1</v>
      </c>
      <c r="H26" s="308"/>
      <c r="I26" s="183">
        <f>SUM(I11:I25)</f>
        <v>80</v>
      </c>
    </row>
    <row r="27" spans="1:14" ht="15" customHeight="1" x14ac:dyDescent="0.25">
      <c r="A27" s="110"/>
      <c r="B27" s="110"/>
      <c r="C27" s="110"/>
      <c r="D27" s="110"/>
      <c r="E27" s="110"/>
      <c r="F27" s="110"/>
      <c r="G27" s="196"/>
      <c r="H27" s="196"/>
      <c r="I27" s="197"/>
    </row>
    <row r="28" spans="1:14" ht="15" customHeight="1" x14ac:dyDescent="0.25">
      <c r="A28" s="110"/>
      <c r="B28" s="110"/>
      <c r="C28" s="110"/>
      <c r="D28" s="110"/>
      <c r="E28" s="110"/>
      <c r="F28" s="110"/>
      <c r="G28" s="227" t="s">
        <v>353</v>
      </c>
      <c r="H28" s="227"/>
      <c r="I28" s="198"/>
    </row>
    <row r="29" spans="1:14" ht="1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4"/>
    </row>
    <row r="30" spans="1:14" ht="15" customHeight="1" x14ac:dyDescent="0.25">
      <c r="A30" s="7" t="s">
        <v>8</v>
      </c>
      <c r="B30" s="8" t="s">
        <v>19</v>
      </c>
      <c r="C30" s="8"/>
      <c r="D30" s="8"/>
      <c r="E30" s="8"/>
      <c r="F30" s="8"/>
      <c r="G30" s="9"/>
      <c r="H30" s="10"/>
      <c r="I30" s="11"/>
      <c r="J30" s="4"/>
    </row>
    <row r="31" spans="1:14" ht="13.9" customHeight="1" x14ac:dyDescent="0.25">
      <c r="A31" s="157" t="s">
        <v>2</v>
      </c>
      <c r="B31" s="271" t="s">
        <v>3</v>
      </c>
      <c r="C31" s="271"/>
      <c r="D31" s="271"/>
      <c r="E31" s="271" t="s">
        <v>5</v>
      </c>
      <c r="F31" s="271"/>
      <c r="G31" s="271" t="s">
        <v>6</v>
      </c>
      <c r="H31" s="271"/>
      <c r="I31" s="158" t="s">
        <v>4</v>
      </c>
      <c r="J31" s="61"/>
      <c r="L31" s="63"/>
      <c r="M31" s="63"/>
      <c r="N31" s="63"/>
    </row>
    <row r="32" spans="1:14" ht="13.9" customHeight="1" x14ac:dyDescent="0.25">
      <c r="A32" s="159">
        <v>0</v>
      </c>
      <c r="B32" s="272" t="s">
        <v>7</v>
      </c>
      <c r="C32" s="272"/>
      <c r="D32" s="272"/>
      <c r="E32" s="244">
        <f>I32*0.5</f>
        <v>5045.1099999999997</v>
      </c>
      <c r="F32" s="244"/>
      <c r="G32" s="244">
        <f>I32*0.5</f>
        <v>5045.1099999999997</v>
      </c>
      <c r="H32" s="244"/>
      <c r="I32" s="154">
        <f>'Master Fee Schedule'!C103</f>
        <v>10090.219999999999</v>
      </c>
      <c r="L32" s="64"/>
      <c r="M32" s="64"/>
      <c r="N32" s="64"/>
    </row>
    <row r="33" spans="1:14" ht="13.9" customHeight="1" x14ac:dyDescent="0.25">
      <c r="A33" s="160">
        <v>1</v>
      </c>
      <c r="B33" s="272" t="s">
        <v>25</v>
      </c>
      <c r="C33" s="272"/>
      <c r="D33" s="272"/>
      <c r="E33" s="244">
        <f>I33*0.5</f>
        <v>3531.37</v>
      </c>
      <c r="F33" s="244"/>
      <c r="G33" s="244">
        <f>I33*0.5</f>
        <v>3531.37</v>
      </c>
      <c r="H33" s="244"/>
      <c r="I33" s="154">
        <f>'Master Fee Schedule'!C104</f>
        <v>7062.74</v>
      </c>
      <c r="L33" s="64"/>
      <c r="M33" s="64"/>
      <c r="N33" s="64"/>
    </row>
    <row r="34" spans="1:14" ht="13.9" customHeight="1" x14ac:dyDescent="0.25">
      <c r="A34" s="160">
        <v>0</v>
      </c>
      <c r="B34" s="275" t="s">
        <v>245</v>
      </c>
      <c r="C34" s="275"/>
      <c r="D34" s="275"/>
      <c r="E34" s="244">
        <f t="shared" ref="E34:E36" si="0">I34*0.5</f>
        <v>1871.87</v>
      </c>
      <c r="F34" s="244"/>
      <c r="G34" s="244">
        <f t="shared" ref="G34:G36" si="1">I34*0.5</f>
        <v>1871.87</v>
      </c>
      <c r="H34" s="244"/>
      <c r="I34" s="154">
        <f>'Master Fee Schedule'!C105</f>
        <v>3743.74</v>
      </c>
      <c r="L34" s="65"/>
      <c r="M34" s="65"/>
      <c r="N34" s="65"/>
    </row>
    <row r="35" spans="1:14" ht="13.9" customHeight="1" x14ac:dyDescent="0.25">
      <c r="A35" s="160">
        <v>0</v>
      </c>
      <c r="B35" s="272" t="s">
        <v>247</v>
      </c>
      <c r="C35" s="272"/>
      <c r="D35" s="272"/>
      <c r="E35" s="244">
        <f t="shared" si="0"/>
        <v>5.39</v>
      </c>
      <c r="F35" s="244"/>
      <c r="G35" s="244">
        <f t="shared" si="1"/>
        <v>5.39</v>
      </c>
      <c r="H35" s="244"/>
      <c r="I35" s="154">
        <f>'Master Fee Schedule'!C106</f>
        <v>10.78</v>
      </c>
      <c r="L35" s="66"/>
      <c r="M35" s="66"/>
      <c r="N35" s="66"/>
    </row>
    <row r="36" spans="1:14" ht="13.9" customHeight="1" x14ac:dyDescent="0.25">
      <c r="A36" s="161">
        <v>0</v>
      </c>
      <c r="B36" s="277" t="s">
        <v>246</v>
      </c>
      <c r="C36" s="277"/>
      <c r="D36" s="277"/>
      <c r="E36" s="276">
        <f t="shared" si="0"/>
        <v>555.25</v>
      </c>
      <c r="F36" s="276"/>
      <c r="G36" s="276">
        <f t="shared" si="1"/>
        <v>555.25</v>
      </c>
      <c r="H36" s="276"/>
      <c r="I36" s="162">
        <f>'Master Fee Schedule'!C107</f>
        <v>1110.5</v>
      </c>
      <c r="L36" s="67"/>
      <c r="M36" s="67"/>
      <c r="N36" s="67"/>
    </row>
    <row r="37" spans="1:14" ht="15" customHeight="1" x14ac:dyDescent="0.25">
      <c r="A37" s="260" t="s">
        <v>20</v>
      </c>
      <c r="B37" s="260"/>
      <c r="C37" s="260"/>
      <c r="D37" s="260"/>
      <c r="E37" s="260"/>
      <c r="F37" s="260"/>
      <c r="G37" s="260"/>
      <c r="H37" s="260"/>
      <c r="I37" s="260"/>
    </row>
    <row r="38" spans="1:14" ht="15" customHeight="1" x14ac:dyDescent="0.25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14" ht="16.149999999999999" customHeight="1" x14ac:dyDescent="0.25">
      <c r="A39" s="96" t="s">
        <v>10</v>
      </c>
      <c r="B39" s="219"/>
      <c r="C39" s="219"/>
      <c r="D39" s="5"/>
      <c r="E39" s="229" t="s">
        <v>306</v>
      </c>
      <c r="F39" s="229"/>
      <c r="G39" s="261"/>
      <c r="H39" s="220"/>
      <c r="I39" s="220"/>
    </row>
    <row r="40" spans="1:14" ht="16.149999999999999" customHeight="1" x14ac:dyDescent="0.25">
      <c r="A40" s="96" t="s">
        <v>11</v>
      </c>
      <c r="B40" s="219"/>
      <c r="C40" s="219"/>
      <c r="D40" s="5"/>
      <c r="E40" s="229" t="s">
        <v>13</v>
      </c>
      <c r="F40" s="229"/>
      <c r="G40" s="220"/>
      <c r="H40" s="220"/>
      <c r="I40" s="220"/>
    </row>
    <row r="41" spans="1:14" ht="16.149999999999999" customHeight="1" x14ac:dyDescent="0.25">
      <c r="A41" s="96" t="s">
        <v>12</v>
      </c>
      <c r="B41" s="219"/>
      <c r="C41" s="219"/>
      <c r="D41" s="5"/>
      <c r="E41" s="229" t="s">
        <v>14</v>
      </c>
      <c r="F41" s="229"/>
      <c r="G41" s="200"/>
      <c r="H41" s="230"/>
      <c r="I41" s="231"/>
    </row>
    <row r="42" spans="1:14" ht="16.149999999999999" customHeight="1" x14ac:dyDescent="0.25">
      <c r="A42" s="96" t="s">
        <v>9</v>
      </c>
      <c r="B42" s="219"/>
      <c r="C42" s="219"/>
      <c r="D42" s="5"/>
      <c r="E42" s="229" t="s">
        <v>354</v>
      </c>
      <c r="F42" s="229"/>
      <c r="G42" s="220"/>
      <c r="H42" s="220"/>
      <c r="I42" s="220"/>
      <c r="K42" s="109" t="b">
        <v>0</v>
      </c>
    </row>
    <row r="43" spans="1:14" ht="16.149999999999999" customHeight="1" x14ac:dyDescent="0.25">
      <c r="A43" s="96" t="s">
        <v>355</v>
      </c>
      <c r="B43" s="293"/>
      <c r="C43" s="293"/>
      <c r="D43" s="5"/>
      <c r="E43" s="229" t="s">
        <v>23</v>
      </c>
      <c r="F43" s="229"/>
      <c r="G43" s="311"/>
      <c r="H43" s="311"/>
      <c r="I43" s="121"/>
    </row>
    <row r="44" spans="1:14" ht="12" customHeight="1" x14ac:dyDescent="0.25">
      <c r="E44" s="221" t="s">
        <v>352</v>
      </c>
      <c r="F44" s="221"/>
      <c r="G44" s="310"/>
      <c r="H44" s="310"/>
      <c r="I44" s="310"/>
    </row>
    <row r="45" spans="1:14" ht="12" customHeight="1" x14ac:dyDescent="0.25">
      <c r="I45" s="51"/>
    </row>
    <row r="46" spans="1:14" ht="12" customHeight="1" x14ac:dyDescent="0.25">
      <c r="A46" s="5" t="s">
        <v>293</v>
      </c>
      <c r="B46" s="5"/>
      <c r="C46" s="5"/>
      <c r="D46" s="5"/>
    </row>
    <row r="47" spans="1:14" ht="12" customHeight="1" x14ac:dyDescent="0.25">
      <c r="A47" s="96" t="s">
        <v>294</v>
      </c>
      <c r="B47" s="219" t="s">
        <v>295</v>
      </c>
      <c r="C47" s="219"/>
      <c r="E47" s="5"/>
      <c r="F47" s="5"/>
      <c r="G47" s="5"/>
      <c r="H47" s="5"/>
    </row>
    <row r="48" spans="1:14" ht="12" customHeight="1" x14ac:dyDescent="0.25">
      <c r="G48"/>
      <c r="H48"/>
    </row>
  </sheetData>
  <sheetProtection selectLockedCells="1"/>
  <customSheetViews>
    <customSheetView guid="{4749C658-0300-4F51-B304-A54B28F6E9D8}" showPageBreaks="1" printArea="1">
      <selection activeCell="F9" sqref="F9"/>
      <pageMargins left="0.5" right="0.5" top="0.5" bottom="0.5" header="0.3" footer="0.3"/>
      <printOptions horizontalCentered="1" verticalCentered="1"/>
      <pageSetup orientation="portrait" r:id="rId1"/>
    </customSheetView>
  </customSheetViews>
  <mergeCells count="78">
    <mergeCell ref="B47:C47"/>
    <mergeCell ref="B43:C43"/>
    <mergeCell ref="E44:I44"/>
    <mergeCell ref="B41:C41"/>
    <mergeCell ref="E42:F42"/>
    <mergeCell ref="G42:I42"/>
    <mergeCell ref="B42:C42"/>
    <mergeCell ref="E43:F43"/>
    <mergeCell ref="G43:H43"/>
    <mergeCell ref="B40:C40"/>
    <mergeCell ref="E40:F40"/>
    <mergeCell ref="G40:I40"/>
    <mergeCell ref="B35:D35"/>
    <mergeCell ref="E35:F35"/>
    <mergeCell ref="G35:H35"/>
    <mergeCell ref="B36:D36"/>
    <mergeCell ref="E36:F36"/>
    <mergeCell ref="G36:H36"/>
    <mergeCell ref="A37:I37"/>
    <mergeCell ref="A38:I38"/>
    <mergeCell ref="B39:C39"/>
    <mergeCell ref="E39:F39"/>
    <mergeCell ref="G39:I39"/>
    <mergeCell ref="B33:D33"/>
    <mergeCell ref="E33:F33"/>
    <mergeCell ref="G33:H33"/>
    <mergeCell ref="B34:D34"/>
    <mergeCell ref="E34:F34"/>
    <mergeCell ref="G34:H34"/>
    <mergeCell ref="A29:I29"/>
    <mergeCell ref="B31:D31"/>
    <mergeCell ref="E31:F31"/>
    <mergeCell ref="G31:H31"/>
    <mergeCell ref="B32:D32"/>
    <mergeCell ref="E32:F32"/>
    <mergeCell ref="G32:H32"/>
    <mergeCell ref="A24:F24"/>
    <mergeCell ref="A26:F26"/>
    <mergeCell ref="G26:H26"/>
    <mergeCell ref="G25:H25"/>
    <mergeCell ref="A25:F25"/>
    <mergeCell ref="A21:F21"/>
    <mergeCell ref="G21:H21"/>
    <mergeCell ref="A22:F22"/>
    <mergeCell ref="G22:H22"/>
    <mergeCell ref="A23:F23"/>
    <mergeCell ref="G18:H18"/>
    <mergeCell ref="A19:F19"/>
    <mergeCell ref="G19:H19"/>
    <mergeCell ref="A20:F20"/>
    <mergeCell ref="G20:H20"/>
    <mergeCell ref="A6:I6"/>
    <mergeCell ref="G7:I7"/>
    <mergeCell ref="G8:I8"/>
    <mergeCell ref="A10:F10"/>
    <mergeCell ref="A11:F11"/>
    <mergeCell ref="G11:H11"/>
    <mergeCell ref="A1:I1"/>
    <mergeCell ref="A2:I2"/>
    <mergeCell ref="A3:I3"/>
    <mergeCell ref="G4:I4"/>
    <mergeCell ref="G5:I5"/>
    <mergeCell ref="G28:H28"/>
    <mergeCell ref="E41:F41"/>
    <mergeCell ref="G41:I4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</mergeCells>
  <hyperlinks>
    <hyperlink ref="G5" r:id="rId2" xr:uid="{00000000-0004-0000-0400-000000000000}"/>
  </hyperlinks>
  <printOptions horizontalCentered="1" verticalCentered="1"/>
  <pageMargins left="0.5" right="0.5" top="0.5" bottom="0.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6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190500</xdr:rowOff>
                  </from>
                  <to>
                    <xdr:col>6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7" name="Check Box 2">
              <controlPr defaultSize="0" autoFill="0" autoLine="0" autoPict="0">
                <anchor moveWithCells="1">
                  <from>
                    <xdr:col>6</xdr:col>
                    <xdr:colOff>409575</xdr:colOff>
                    <xdr:row>42</xdr:row>
                    <xdr:rowOff>0</xdr:rowOff>
                  </from>
                  <to>
                    <xdr:col>7</xdr:col>
                    <xdr:colOff>390525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8" name="Check Box 3">
              <controlPr defaultSize="0" autoFill="0" autoLine="0" autoPict="0">
                <anchor moveWithCells="1">
                  <from>
                    <xdr:col>7</xdr:col>
                    <xdr:colOff>238125</xdr:colOff>
                    <xdr:row>42</xdr:row>
                    <xdr:rowOff>0</xdr:rowOff>
                  </from>
                  <to>
                    <xdr:col>8</xdr:col>
                    <xdr:colOff>685800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9" name="Check Box 4">
              <controlPr defaultSize="0" autoFill="0" autoLine="0" autoPict="0">
                <anchor moveWithCells="1">
                  <from>
                    <xdr:col>8</xdr:col>
                    <xdr:colOff>485775</xdr:colOff>
                    <xdr:row>42</xdr:row>
                    <xdr:rowOff>0</xdr:rowOff>
                  </from>
                  <to>
                    <xdr:col>10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48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8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10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9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9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9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9" ht="15" customHeight="1" x14ac:dyDescent="0.25">
      <c r="D4" s="12" t="s">
        <v>22</v>
      </c>
      <c r="G4" s="204" t="s">
        <v>17</v>
      </c>
      <c r="H4" s="204"/>
      <c r="I4" s="204"/>
    </row>
    <row r="5" spans="1:9" ht="15" customHeight="1" x14ac:dyDescent="0.25">
      <c r="D5" s="12" t="s">
        <v>254</v>
      </c>
      <c r="G5" s="250" t="s">
        <v>18</v>
      </c>
      <c r="H5" s="250"/>
      <c r="I5" s="250"/>
    </row>
    <row r="6" spans="1:9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9" ht="15" customHeight="1" x14ac:dyDescent="0.25">
      <c r="E7" s="3" t="s">
        <v>258</v>
      </c>
      <c r="F7" s="102"/>
      <c r="G7" s="211"/>
      <c r="H7" s="211"/>
      <c r="I7" s="211"/>
    </row>
    <row r="8" spans="1:9" ht="15" customHeight="1" x14ac:dyDescent="0.25">
      <c r="E8" s="3" t="s">
        <v>234</v>
      </c>
      <c r="F8" s="103"/>
      <c r="G8" s="211"/>
      <c r="H8" s="211"/>
      <c r="I8" s="211"/>
    </row>
    <row r="9" spans="1:9" ht="15" customHeight="1" x14ac:dyDescent="0.25"/>
    <row r="10" spans="1:9" ht="15" customHeight="1" x14ac:dyDescent="0.25">
      <c r="A10" s="318" t="s">
        <v>233</v>
      </c>
      <c r="B10" s="252"/>
      <c r="C10" s="252"/>
      <c r="D10" s="252"/>
      <c r="E10" s="252"/>
      <c r="F10" s="253"/>
      <c r="G10" s="40" t="s">
        <v>21</v>
      </c>
      <c r="H10" s="41"/>
      <c r="I10" s="46" t="s">
        <v>0</v>
      </c>
    </row>
    <row r="11" spans="1:9" ht="15" customHeight="1" x14ac:dyDescent="0.25">
      <c r="A11" s="315" t="s">
        <v>225</v>
      </c>
      <c r="B11" s="315"/>
      <c r="C11" s="315"/>
      <c r="D11" s="315"/>
      <c r="E11" s="315"/>
      <c r="F11" s="315"/>
      <c r="G11" s="316" t="str">
        <f>'Master Fee Schedule'!A76</f>
        <v>017-426-076</v>
      </c>
      <c r="H11" s="317"/>
      <c r="I11" s="93">
        <f>ROUNDUP(F7*'Master Fee Schedule'!C76,2)</f>
        <v>0</v>
      </c>
    </row>
    <row r="12" spans="1:9" ht="15" customHeight="1" x14ac:dyDescent="0.25">
      <c r="A12" s="315" t="s">
        <v>226</v>
      </c>
      <c r="B12" s="315"/>
      <c r="C12" s="315"/>
      <c r="D12" s="315"/>
      <c r="E12" s="315"/>
      <c r="F12" s="315"/>
      <c r="G12" s="316" t="str">
        <f>'Master Fee Schedule'!A83</f>
        <v>012-426-082</v>
      </c>
      <c r="H12" s="317"/>
      <c r="I12" s="93">
        <f>ROUNDUP(F7*'Master Fee Schedule'!C83,2)</f>
        <v>0</v>
      </c>
    </row>
    <row r="13" spans="1:9" ht="15" customHeight="1" x14ac:dyDescent="0.25">
      <c r="A13" s="315" t="s">
        <v>228</v>
      </c>
      <c r="B13" s="315"/>
      <c r="C13" s="315"/>
      <c r="D13" s="315"/>
      <c r="E13" s="315"/>
      <c r="F13" s="315"/>
      <c r="G13" s="316" t="str">
        <f>'Master Fee Schedule'!A87</f>
        <v>011-426-090</v>
      </c>
      <c r="H13" s="317"/>
      <c r="I13" s="93">
        <f>ROUNDUP((I11+I12)*0.01,2)</f>
        <v>0</v>
      </c>
    </row>
    <row r="14" spans="1:9" ht="15" customHeight="1" x14ac:dyDescent="0.25">
      <c r="A14" s="315" t="s">
        <v>227</v>
      </c>
      <c r="B14" s="315"/>
      <c r="C14" s="315"/>
      <c r="D14" s="315"/>
      <c r="E14" s="315"/>
      <c r="F14" s="315"/>
      <c r="G14" s="316" t="str">
        <f>'Master Fee Schedule'!A92</f>
        <v>014-420-102</v>
      </c>
      <c r="H14" s="317"/>
      <c r="I14" s="93">
        <f>ROUNDUP(F7*'Master Fee Schedule'!C92,2)</f>
        <v>0</v>
      </c>
    </row>
    <row r="15" spans="1:9" ht="15" customHeight="1" x14ac:dyDescent="0.25">
      <c r="A15" s="315" t="s">
        <v>231</v>
      </c>
      <c r="B15" s="315"/>
      <c r="C15" s="315"/>
      <c r="D15" s="315"/>
      <c r="E15" s="315"/>
      <c r="F15" s="315"/>
      <c r="G15" s="316" t="str">
        <f>'Master Fee Schedule'!A98</f>
        <v>011-428-000</v>
      </c>
      <c r="H15" s="317"/>
      <c r="I15" s="93">
        <f>ROUNDUP(F7*'Master Fee Schedule'!C98,2)</f>
        <v>0</v>
      </c>
    </row>
    <row r="16" spans="1:9" ht="15" customHeight="1" x14ac:dyDescent="0.25">
      <c r="A16" s="315" t="s">
        <v>229</v>
      </c>
      <c r="B16" s="315"/>
      <c r="C16" s="315"/>
      <c r="D16" s="315"/>
      <c r="E16" s="315"/>
      <c r="F16" s="315"/>
      <c r="G16" s="316" t="str">
        <f>'Master Fee Schedule'!A71</f>
        <v>014-420-300</v>
      </c>
      <c r="H16" s="317"/>
      <c r="I16" s="93">
        <f>ROUNDUP(F8*'Master Fee Schedule'!C71,2)</f>
        <v>0</v>
      </c>
    </row>
    <row r="17" spans="1:14" ht="15" customHeight="1" x14ac:dyDescent="0.25">
      <c r="A17" s="315" t="s">
        <v>230</v>
      </c>
      <c r="B17" s="315"/>
      <c r="C17" s="315"/>
      <c r="D17" s="315"/>
      <c r="E17" s="315"/>
      <c r="F17" s="315"/>
      <c r="G17" s="316" t="str">
        <f>'Master Fee Schedule'!A72</f>
        <v>011-427-000</v>
      </c>
      <c r="H17" s="317"/>
      <c r="I17" s="93">
        <f>ROUNDUP(F8*'Master Fee Schedule'!C72,2)</f>
        <v>0</v>
      </c>
    </row>
    <row r="18" spans="1:14" ht="15" customHeight="1" x14ac:dyDescent="0.25">
      <c r="A18" s="315" t="s">
        <v>123</v>
      </c>
      <c r="B18" s="315"/>
      <c r="C18" s="315"/>
      <c r="D18" s="315"/>
      <c r="E18" s="315"/>
      <c r="F18" s="315"/>
      <c r="G18" s="319" t="str">
        <f>'Master Fee Schedule'!A48</f>
        <v>011-424-815</v>
      </c>
      <c r="H18" s="320"/>
      <c r="I18" s="93">
        <f>ROUNDUP(F7*175,2)</f>
        <v>0</v>
      </c>
    </row>
    <row r="19" spans="1:14" ht="15" customHeight="1" x14ac:dyDescent="0.25">
      <c r="A19" s="315" t="s">
        <v>232</v>
      </c>
      <c r="B19" s="315"/>
      <c r="C19" s="315"/>
      <c r="D19" s="315"/>
      <c r="E19" s="315"/>
      <c r="F19" s="315"/>
      <c r="G19" s="316" t="str">
        <f>'Master Fee Schedule'!A49</f>
        <v>011-424-816</v>
      </c>
      <c r="H19" s="317"/>
      <c r="I19" s="93">
        <v>0</v>
      </c>
    </row>
    <row r="20" spans="1:14" ht="15" customHeight="1" x14ac:dyDescent="0.25">
      <c r="A20" s="315" t="s">
        <v>248</v>
      </c>
      <c r="B20" s="315"/>
      <c r="C20" s="315"/>
      <c r="D20" s="315"/>
      <c r="E20" s="315"/>
      <c r="F20" s="315"/>
      <c r="G20" s="316" t="str">
        <f>'Master Fee Schedule'!A57</f>
        <v>011-424-875</v>
      </c>
      <c r="H20" s="317"/>
      <c r="I20" s="93">
        <f>'Master Fee Schedule'!C57</f>
        <v>80</v>
      </c>
    </row>
    <row r="21" spans="1:14" ht="15" customHeight="1" x14ac:dyDescent="0.25">
      <c r="A21" s="315" t="s">
        <v>235</v>
      </c>
      <c r="B21" s="315"/>
      <c r="C21" s="315"/>
      <c r="D21" s="315"/>
      <c r="E21" s="315"/>
      <c r="F21" s="315"/>
      <c r="G21" s="316" t="s">
        <v>222</v>
      </c>
      <c r="H21" s="317"/>
      <c r="I21" s="93">
        <f>ROUNDUP(F7*0.5*'Master Fee Schedule'!C104,2)</f>
        <v>0</v>
      </c>
    </row>
    <row r="22" spans="1:14" ht="15" customHeight="1" x14ac:dyDescent="0.25">
      <c r="A22" s="315" t="s">
        <v>236</v>
      </c>
      <c r="B22" s="315"/>
      <c r="C22" s="315"/>
      <c r="D22" s="315"/>
      <c r="E22" s="315"/>
      <c r="F22" s="315"/>
      <c r="G22" s="316" t="s">
        <v>223</v>
      </c>
      <c r="H22" s="317"/>
      <c r="I22" s="93">
        <f>ROUNDUP(0.5*F7*'Master Fee Schedule'!C104,2)</f>
        <v>0</v>
      </c>
    </row>
    <row r="23" spans="1:14" ht="15" customHeight="1" x14ac:dyDescent="0.25">
      <c r="A23" s="321" t="s">
        <v>249</v>
      </c>
      <c r="B23" s="322"/>
      <c r="C23" s="322"/>
      <c r="D23" s="322"/>
      <c r="E23" s="322"/>
      <c r="F23" s="323"/>
      <c r="G23" s="117" t="s">
        <v>220</v>
      </c>
      <c r="H23" s="164" t="s">
        <v>165</v>
      </c>
      <c r="I23" s="93">
        <v>0</v>
      </c>
    </row>
    <row r="24" spans="1:14" ht="15" customHeight="1" x14ac:dyDescent="0.25">
      <c r="A24" s="321" t="s">
        <v>237</v>
      </c>
      <c r="B24" s="322"/>
      <c r="C24" s="322"/>
      <c r="D24" s="322"/>
      <c r="E24" s="322"/>
      <c r="F24" s="323"/>
      <c r="G24" s="42" t="s">
        <v>221</v>
      </c>
      <c r="H24" s="43" t="s">
        <v>165</v>
      </c>
      <c r="I24" s="93">
        <v>0</v>
      </c>
    </row>
    <row r="25" spans="1:14" ht="15" customHeight="1" x14ac:dyDescent="0.25">
      <c r="A25" s="296" t="str">
        <f>IF(K42,"Convenience Fee (additional 2.9%)","")</f>
        <v/>
      </c>
      <c r="B25" s="296"/>
      <c r="C25" s="296"/>
      <c r="D25" s="296"/>
      <c r="E25" s="296"/>
      <c r="F25" s="296"/>
      <c r="G25" s="273" t="str">
        <f>IF(K42, "011-421-060","")</f>
        <v/>
      </c>
      <c r="H25" s="309"/>
      <c r="I25" s="93" t="str">
        <f>IF(K42,SUM(I11:I24)*0.029,"")</f>
        <v/>
      </c>
    </row>
    <row r="26" spans="1:14" ht="15" customHeight="1" x14ac:dyDescent="0.25">
      <c r="A26" s="283"/>
      <c r="B26" s="283"/>
      <c r="C26" s="283"/>
      <c r="D26" s="283"/>
      <c r="E26" s="283"/>
      <c r="F26" s="283"/>
      <c r="G26" s="307" t="s">
        <v>1</v>
      </c>
      <c r="H26" s="324"/>
      <c r="I26" s="184">
        <f>SUM(I11:I25)</f>
        <v>80</v>
      </c>
    </row>
    <row r="27" spans="1:14" ht="15" customHeight="1" x14ac:dyDescent="0.25">
      <c r="A27" s="110"/>
      <c r="B27" s="110"/>
      <c r="C27" s="110"/>
      <c r="D27" s="110"/>
      <c r="E27" s="110"/>
      <c r="F27" s="110"/>
      <c r="G27" s="196"/>
      <c r="H27" s="196"/>
      <c r="I27" s="197"/>
    </row>
    <row r="28" spans="1:14" ht="15" customHeight="1" x14ac:dyDescent="0.25">
      <c r="A28" s="110"/>
      <c r="B28" s="110"/>
      <c r="C28" s="110"/>
      <c r="D28" s="110"/>
      <c r="E28" s="110"/>
      <c r="F28" s="110"/>
      <c r="G28" s="227" t="s">
        <v>353</v>
      </c>
      <c r="H28" s="227"/>
      <c r="I28" s="198"/>
    </row>
    <row r="29" spans="1:14" ht="1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4"/>
    </row>
    <row r="30" spans="1:14" ht="15" customHeight="1" x14ac:dyDescent="0.25">
      <c r="A30" s="7" t="s">
        <v>8</v>
      </c>
      <c r="B30" s="8" t="s">
        <v>19</v>
      </c>
      <c r="C30" s="8"/>
      <c r="D30" s="8"/>
      <c r="E30" s="8"/>
      <c r="F30" s="8"/>
      <c r="G30" s="9"/>
      <c r="H30" s="10"/>
      <c r="I30" s="11"/>
      <c r="J30" s="4"/>
    </row>
    <row r="31" spans="1:14" ht="13.9" customHeight="1" x14ac:dyDescent="0.25">
      <c r="A31" s="157" t="s">
        <v>2</v>
      </c>
      <c r="B31" s="271" t="s">
        <v>3</v>
      </c>
      <c r="C31" s="271"/>
      <c r="D31" s="271"/>
      <c r="E31" s="271" t="s">
        <v>5</v>
      </c>
      <c r="F31" s="271"/>
      <c r="G31" s="271" t="s">
        <v>6</v>
      </c>
      <c r="H31" s="271"/>
      <c r="I31" s="158" t="s">
        <v>4</v>
      </c>
      <c r="J31" s="61"/>
      <c r="L31" s="63"/>
      <c r="M31" s="63"/>
      <c r="N31" s="63"/>
    </row>
    <row r="32" spans="1:14" ht="13.9" customHeight="1" x14ac:dyDescent="0.25">
      <c r="A32" s="159">
        <v>0</v>
      </c>
      <c r="B32" s="272" t="s">
        <v>7</v>
      </c>
      <c r="C32" s="272"/>
      <c r="D32" s="272"/>
      <c r="E32" s="244">
        <f>I32*0.5</f>
        <v>5045.1099999999997</v>
      </c>
      <c r="F32" s="244"/>
      <c r="G32" s="244">
        <f>I32*0.5</f>
        <v>5045.1099999999997</v>
      </c>
      <c r="H32" s="244"/>
      <c r="I32" s="154">
        <f>'Master Fee Schedule'!C103</f>
        <v>10090.219999999999</v>
      </c>
      <c r="L32" s="64"/>
      <c r="M32" s="64"/>
      <c r="N32" s="64"/>
    </row>
    <row r="33" spans="1:14" ht="13.9" customHeight="1" x14ac:dyDescent="0.25">
      <c r="A33" s="160">
        <v>1</v>
      </c>
      <c r="B33" s="272" t="s">
        <v>25</v>
      </c>
      <c r="C33" s="272"/>
      <c r="D33" s="272"/>
      <c r="E33" s="244">
        <f>I33*0.5</f>
        <v>3531.37</v>
      </c>
      <c r="F33" s="244"/>
      <c r="G33" s="244">
        <f>I33*0.5</f>
        <v>3531.37</v>
      </c>
      <c r="H33" s="244"/>
      <c r="I33" s="154">
        <f>'Master Fee Schedule'!C104</f>
        <v>7062.74</v>
      </c>
      <c r="L33" s="64"/>
      <c r="M33" s="64"/>
      <c r="N33" s="64"/>
    </row>
    <row r="34" spans="1:14" ht="13.9" customHeight="1" x14ac:dyDescent="0.25">
      <c r="A34" s="160">
        <v>0</v>
      </c>
      <c r="B34" s="275" t="s">
        <v>245</v>
      </c>
      <c r="C34" s="275"/>
      <c r="D34" s="275"/>
      <c r="E34" s="244">
        <f t="shared" ref="E34:E36" si="0">I34*0.5</f>
        <v>1871.87</v>
      </c>
      <c r="F34" s="244"/>
      <c r="G34" s="244">
        <f t="shared" ref="G34:G36" si="1">I34*0.5</f>
        <v>1871.87</v>
      </c>
      <c r="H34" s="244"/>
      <c r="I34" s="154">
        <f>'Master Fee Schedule'!C105</f>
        <v>3743.74</v>
      </c>
      <c r="L34" s="65"/>
      <c r="M34" s="65"/>
      <c r="N34" s="65"/>
    </row>
    <row r="35" spans="1:14" ht="13.9" customHeight="1" x14ac:dyDescent="0.25">
      <c r="A35" s="160">
        <v>0</v>
      </c>
      <c r="B35" s="272" t="s">
        <v>247</v>
      </c>
      <c r="C35" s="272"/>
      <c r="D35" s="272"/>
      <c r="E35" s="244">
        <f t="shared" si="0"/>
        <v>5.39</v>
      </c>
      <c r="F35" s="244"/>
      <c r="G35" s="244">
        <f t="shared" si="1"/>
        <v>5.39</v>
      </c>
      <c r="H35" s="244"/>
      <c r="I35" s="154">
        <f>'Master Fee Schedule'!C106</f>
        <v>10.78</v>
      </c>
      <c r="L35" s="66"/>
      <c r="M35" s="66"/>
      <c r="N35" s="66"/>
    </row>
    <row r="36" spans="1:14" ht="13.9" customHeight="1" x14ac:dyDescent="0.25">
      <c r="A36" s="161">
        <v>0</v>
      </c>
      <c r="B36" s="277" t="s">
        <v>246</v>
      </c>
      <c r="C36" s="277"/>
      <c r="D36" s="277"/>
      <c r="E36" s="276">
        <f t="shared" si="0"/>
        <v>555.25</v>
      </c>
      <c r="F36" s="276"/>
      <c r="G36" s="276">
        <f t="shared" si="1"/>
        <v>555.25</v>
      </c>
      <c r="H36" s="276"/>
      <c r="I36" s="162">
        <f>'Master Fee Schedule'!C107</f>
        <v>1110.5</v>
      </c>
      <c r="L36" s="67"/>
      <c r="M36" s="67"/>
      <c r="N36" s="67"/>
    </row>
    <row r="37" spans="1:14" ht="15" customHeight="1" x14ac:dyDescent="0.25">
      <c r="A37" s="260" t="s">
        <v>20</v>
      </c>
      <c r="B37" s="260"/>
      <c r="C37" s="260"/>
      <c r="D37" s="260"/>
      <c r="E37" s="260"/>
      <c r="F37" s="260"/>
      <c r="G37" s="260"/>
      <c r="H37" s="260"/>
      <c r="I37" s="260"/>
    </row>
    <row r="38" spans="1:14" ht="15" customHeight="1" x14ac:dyDescent="0.25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14" ht="16.149999999999999" customHeight="1" x14ac:dyDescent="0.25">
      <c r="A39" s="115" t="s">
        <v>10</v>
      </c>
      <c r="B39" s="220"/>
      <c r="C39" s="220"/>
      <c r="D39" s="5"/>
      <c r="E39" s="229" t="s">
        <v>306</v>
      </c>
      <c r="F39" s="229"/>
      <c r="G39" s="261"/>
      <c r="H39" s="220"/>
      <c r="I39" s="220"/>
    </row>
    <row r="40" spans="1:14" ht="16.149999999999999" customHeight="1" x14ac:dyDescent="0.25">
      <c r="A40" s="115" t="s">
        <v>11</v>
      </c>
      <c r="B40" s="220"/>
      <c r="C40" s="220"/>
      <c r="D40" s="5"/>
      <c r="E40" s="229" t="s">
        <v>13</v>
      </c>
      <c r="F40" s="229"/>
      <c r="G40" s="220"/>
      <c r="H40" s="220"/>
      <c r="I40" s="220"/>
    </row>
    <row r="41" spans="1:14" ht="16.149999999999999" customHeight="1" x14ac:dyDescent="0.25">
      <c r="A41" s="115" t="s">
        <v>12</v>
      </c>
      <c r="B41" s="220"/>
      <c r="C41" s="220"/>
      <c r="D41" s="5"/>
      <c r="E41" s="229" t="s">
        <v>14</v>
      </c>
      <c r="F41" s="229"/>
      <c r="G41" s="312"/>
      <c r="H41" s="313"/>
      <c r="I41" s="314"/>
    </row>
    <row r="42" spans="1:14" ht="16.149999999999999" customHeight="1" x14ac:dyDescent="0.25">
      <c r="A42" s="115" t="s">
        <v>9</v>
      </c>
      <c r="B42" s="220"/>
      <c r="C42" s="220"/>
      <c r="D42" s="5"/>
      <c r="E42" s="229" t="s">
        <v>354</v>
      </c>
      <c r="F42" s="229"/>
      <c r="G42" s="220"/>
      <c r="H42" s="220"/>
      <c r="I42" s="220"/>
      <c r="K42" s="109" t="b">
        <v>0</v>
      </c>
    </row>
    <row r="43" spans="1:14" ht="16.149999999999999" customHeight="1" x14ac:dyDescent="0.25">
      <c r="A43" s="115" t="s">
        <v>355</v>
      </c>
      <c r="B43" s="267"/>
      <c r="C43" s="267"/>
      <c r="D43" s="5"/>
      <c r="E43" s="325" t="s">
        <v>23</v>
      </c>
      <c r="F43" s="325"/>
      <c r="G43" s="122"/>
      <c r="H43" s="122"/>
      <c r="I43" s="123"/>
    </row>
    <row r="44" spans="1:14" ht="12" customHeight="1" x14ac:dyDescent="0.25">
      <c r="E44" s="221" t="s">
        <v>352</v>
      </c>
      <c r="F44" s="221"/>
      <c r="G44" s="310"/>
      <c r="H44" s="310"/>
      <c r="I44" s="310"/>
    </row>
    <row r="45" spans="1:14" ht="12" customHeight="1" x14ac:dyDescent="0.25">
      <c r="I45" s="51"/>
    </row>
    <row r="46" spans="1:14" ht="12" customHeight="1" x14ac:dyDescent="0.25">
      <c r="A46" s="5" t="s">
        <v>293</v>
      </c>
      <c r="B46" s="5"/>
      <c r="C46" s="5"/>
      <c r="D46" s="5"/>
    </row>
    <row r="47" spans="1:14" ht="12" customHeight="1" x14ac:dyDescent="0.25">
      <c r="A47" s="96" t="s">
        <v>294</v>
      </c>
      <c r="B47" s="219" t="s">
        <v>295</v>
      </c>
      <c r="C47" s="219"/>
      <c r="E47" s="5"/>
      <c r="F47" s="5"/>
      <c r="G47" s="5"/>
      <c r="H47" s="5"/>
    </row>
    <row r="48" spans="1:14" ht="12" customHeight="1" x14ac:dyDescent="0.25">
      <c r="G48"/>
      <c r="H48"/>
    </row>
  </sheetData>
  <sheetProtection selectLockedCells="1"/>
  <customSheetViews>
    <customSheetView guid="{4749C658-0300-4F51-B304-A54B28F6E9D8}" showPageBreaks="1" printArea="1">
      <selection activeCell="E7" sqref="E7"/>
      <pageMargins left="0.5" right="0.5" top="0.5" bottom="0.5" header="0.3" footer="0.3"/>
      <printOptions horizontalCentered="1" verticalCentered="1"/>
      <pageSetup orientation="portrait" r:id="rId1"/>
    </customSheetView>
  </customSheetViews>
  <mergeCells count="77">
    <mergeCell ref="B47:C47"/>
    <mergeCell ref="B43:C43"/>
    <mergeCell ref="E44:I44"/>
    <mergeCell ref="B41:C41"/>
    <mergeCell ref="E42:F42"/>
    <mergeCell ref="G42:I42"/>
    <mergeCell ref="B42:C42"/>
    <mergeCell ref="E43:F43"/>
    <mergeCell ref="B40:C40"/>
    <mergeCell ref="E40:F40"/>
    <mergeCell ref="G40:I40"/>
    <mergeCell ref="B35:D35"/>
    <mergeCell ref="E35:F35"/>
    <mergeCell ref="G35:H35"/>
    <mergeCell ref="B36:D36"/>
    <mergeCell ref="E36:F36"/>
    <mergeCell ref="G36:H36"/>
    <mergeCell ref="A37:I37"/>
    <mergeCell ref="A38:I38"/>
    <mergeCell ref="B39:C39"/>
    <mergeCell ref="E39:F39"/>
    <mergeCell ref="G39:I39"/>
    <mergeCell ref="B33:D33"/>
    <mergeCell ref="E33:F33"/>
    <mergeCell ref="G33:H33"/>
    <mergeCell ref="B34:D34"/>
    <mergeCell ref="E34:F34"/>
    <mergeCell ref="G34:H34"/>
    <mergeCell ref="A29:I29"/>
    <mergeCell ref="B31:D31"/>
    <mergeCell ref="E31:F31"/>
    <mergeCell ref="G31:H31"/>
    <mergeCell ref="B32:D32"/>
    <mergeCell ref="E32:F32"/>
    <mergeCell ref="G32:H32"/>
    <mergeCell ref="A24:F24"/>
    <mergeCell ref="A26:F26"/>
    <mergeCell ref="G26:H26"/>
    <mergeCell ref="G25:H25"/>
    <mergeCell ref="A25:F25"/>
    <mergeCell ref="A21:F21"/>
    <mergeCell ref="G21:H21"/>
    <mergeCell ref="A22:F22"/>
    <mergeCell ref="G22:H22"/>
    <mergeCell ref="A23:F23"/>
    <mergeCell ref="G18:H18"/>
    <mergeCell ref="A19:F19"/>
    <mergeCell ref="G19:H19"/>
    <mergeCell ref="A20:F20"/>
    <mergeCell ref="G20:H20"/>
    <mergeCell ref="A6:I6"/>
    <mergeCell ref="G7:I7"/>
    <mergeCell ref="G8:I8"/>
    <mergeCell ref="A10:F10"/>
    <mergeCell ref="A11:F11"/>
    <mergeCell ref="G11:H11"/>
    <mergeCell ref="A1:I1"/>
    <mergeCell ref="A2:I2"/>
    <mergeCell ref="A3:I3"/>
    <mergeCell ref="G4:I4"/>
    <mergeCell ref="G5:I5"/>
    <mergeCell ref="G28:H28"/>
    <mergeCell ref="E41:F41"/>
    <mergeCell ref="G41:I4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</mergeCells>
  <hyperlinks>
    <hyperlink ref="G5" r:id="rId2" xr:uid="{00000000-0004-0000-0500-000000000000}"/>
  </hyperlinks>
  <printOptions horizontalCentered="1" verticalCentered="1"/>
  <pageMargins left="0.5" right="0.5" top="0.5" bottom="0.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6" name="Check Box 2">
              <controlPr defaultSize="0" autoFill="0" autoLine="0" autoPict="0">
                <anchor moveWithCells="1">
                  <from>
                    <xdr:col>6</xdr:col>
                    <xdr:colOff>409575</xdr:colOff>
                    <xdr:row>41</xdr:row>
                    <xdr:rowOff>180975</xdr:rowOff>
                  </from>
                  <to>
                    <xdr:col>7</xdr:col>
                    <xdr:colOff>390525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7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41</xdr:row>
                    <xdr:rowOff>190500</xdr:rowOff>
                  </from>
                  <to>
                    <xdr:col>8</xdr:col>
                    <xdr:colOff>657225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8" name="Check Box 4">
              <controlPr defaultSize="0" autoFill="0" autoLine="0" autoPict="0">
                <anchor moveWithCells="1">
                  <from>
                    <xdr:col>8</xdr:col>
                    <xdr:colOff>466725</xdr:colOff>
                    <xdr:row>41</xdr:row>
                    <xdr:rowOff>190500</xdr:rowOff>
                  </from>
                  <to>
                    <xdr:col>10</xdr:col>
                    <xdr:colOff>152400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7" r:id="rId9" name="Check Box 1">
              <controlPr defaultSize="0" autoFill="0" autoLine="0" autoPict="0">
                <anchor moveWithCells="1">
                  <from>
                    <xdr:col>5</xdr:col>
                    <xdr:colOff>666750</xdr:colOff>
                    <xdr:row>41</xdr:row>
                    <xdr:rowOff>180975</xdr:rowOff>
                  </from>
                  <to>
                    <xdr:col>6</xdr:col>
                    <xdr:colOff>523875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N49"/>
  <sheetViews>
    <sheetView zoomScaleNormal="100" zoomScalePageLayoutView="115" workbookViewId="0">
      <selection activeCell="F7" sqref="F7"/>
    </sheetView>
  </sheetViews>
  <sheetFormatPr defaultColWidth="8.85546875" defaultRowHeight="12" customHeight="1" x14ac:dyDescent="0.25"/>
  <cols>
    <col min="1" max="1" width="19.28515625" customWidth="1"/>
    <col min="2" max="2" width="14.7109375" customWidth="1"/>
    <col min="3" max="3" width="8.140625" customWidth="1"/>
    <col min="4" max="4" width="1.7109375" customWidth="1"/>
    <col min="5" max="5" width="9.85546875" customWidth="1"/>
    <col min="6" max="6" width="10.140625" customWidth="1"/>
    <col min="7" max="7" width="10" style="1" customWidth="1"/>
    <col min="8" max="8" width="6.7109375" style="2" customWidth="1"/>
    <col min="9" max="9" width="16.140625" customWidth="1"/>
    <col min="10" max="10" width="2" customWidth="1"/>
    <col min="11" max="11" width="20.5703125" customWidth="1"/>
  </cols>
  <sheetData>
    <row r="1" spans="1:9" ht="21" customHeight="1" x14ac:dyDescent="0.25">
      <c r="A1" s="203" t="s">
        <v>24</v>
      </c>
      <c r="B1" s="203"/>
      <c r="C1" s="203"/>
      <c r="D1" s="203"/>
      <c r="E1" s="203"/>
      <c r="F1" s="203"/>
      <c r="G1" s="203"/>
      <c r="H1" s="203"/>
      <c r="I1" s="203"/>
    </row>
    <row r="2" spans="1:9" ht="15" customHeight="1" x14ac:dyDescent="0.25">
      <c r="A2" s="204" t="s">
        <v>15</v>
      </c>
      <c r="B2" s="204"/>
      <c r="C2" s="204"/>
      <c r="D2" s="204"/>
      <c r="E2" s="204"/>
      <c r="F2" s="204"/>
      <c r="G2" s="204"/>
      <c r="H2" s="204"/>
      <c r="I2" s="204"/>
    </row>
    <row r="3" spans="1:9" ht="15" customHeight="1" x14ac:dyDescent="0.25">
      <c r="A3" s="204" t="s">
        <v>16</v>
      </c>
      <c r="B3" s="204"/>
      <c r="C3" s="204"/>
      <c r="D3" s="204"/>
      <c r="E3" s="204"/>
      <c r="F3" s="204"/>
      <c r="G3" s="204"/>
      <c r="H3" s="204"/>
      <c r="I3" s="204"/>
    </row>
    <row r="4" spans="1:9" ht="15" customHeight="1" x14ac:dyDescent="0.25">
      <c r="D4" s="12" t="s">
        <v>22</v>
      </c>
      <c r="G4" s="204" t="s">
        <v>17</v>
      </c>
      <c r="H4" s="204"/>
      <c r="I4" s="204"/>
    </row>
    <row r="5" spans="1:9" ht="15" customHeight="1" x14ac:dyDescent="0.25">
      <c r="D5" s="12" t="s">
        <v>274</v>
      </c>
      <c r="G5" s="205" t="s">
        <v>18</v>
      </c>
      <c r="H5" s="205"/>
      <c r="I5" s="205"/>
    </row>
    <row r="6" spans="1:9" ht="15" customHeight="1" x14ac:dyDescent="0.25">
      <c r="A6" s="211"/>
      <c r="B6" s="211"/>
      <c r="C6" s="211"/>
      <c r="D6" s="211"/>
      <c r="E6" s="211"/>
      <c r="F6" s="211"/>
      <c r="G6" s="211"/>
      <c r="H6" s="211"/>
      <c r="I6" s="211"/>
    </row>
    <row r="7" spans="1:9" ht="15" customHeight="1" x14ac:dyDescent="0.25">
      <c r="E7" s="3" t="s">
        <v>273</v>
      </c>
      <c r="F7" s="102"/>
      <c r="G7" s="211"/>
      <c r="H7" s="211"/>
      <c r="I7" s="211"/>
    </row>
    <row r="8" spans="1:9" ht="15" customHeight="1" x14ac:dyDescent="0.25">
      <c r="E8" s="3" t="s">
        <v>234</v>
      </c>
      <c r="F8" s="103"/>
      <c r="G8" s="211"/>
      <c r="H8" s="211"/>
      <c r="I8" s="211"/>
    </row>
    <row r="9" spans="1:9" ht="15" customHeight="1" x14ac:dyDescent="0.25"/>
    <row r="10" spans="1:9" ht="15" customHeight="1" x14ac:dyDescent="0.25">
      <c r="A10" s="330" t="s">
        <v>233</v>
      </c>
      <c r="B10" s="331"/>
      <c r="C10" s="331"/>
      <c r="D10" s="331"/>
      <c r="E10" s="331"/>
      <c r="F10" s="332"/>
      <c r="G10" s="40" t="s">
        <v>21</v>
      </c>
      <c r="H10" s="41"/>
      <c r="I10" s="46" t="s">
        <v>0</v>
      </c>
    </row>
    <row r="11" spans="1:9" ht="15" customHeight="1" x14ac:dyDescent="0.25">
      <c r="A11" s="248" t="s">
        <v>225</v>
      </c>
      <c r="B11" s="248"/>
      <c r="C11" s="248"/>
      <c r="D11" s="248"/>
      <c r="E11" s="248"/>
      <c r="F11" s="248"/>
      <c r="G11" s="249" t="str">
        <f>'Master Fee Schedule'!A74</f>
        <v>017-426-074</v>
      </c>
      <c r="H11" s="249"/>
      <c r="I11" s="145">
        <v>0</v>
      </c>
    </row>
    <row r="12" spans="1:9" ht="15" customHeight="1" x14ac:dyDescent="0.25">
      <c r="A12" s="248" t="s">
        <v>226</v>
      </c>
      <c r="B12" s="248"/>
      <c r="C12" s="248"/>
      <c r="D12" s="248"/>
      <c r="E12" s="248"/>
      <c r="F12" s="248"/>
      <c r="G12" s="249" t="str">
        <f>'Master Fee Schedule'!A81</f>
        <v>012-426-080</v>
      </c>
      <c r="H12" s="249"/>
      <c r="I12" s="145">
        <v>0</v>
      </c>
    </row>
    <row r="13" spans="1:9" ht="15" customHeight="1" x14ac:dyDescent="0.25">
      <c r="A13" s="248" t="s">
        <v>228</v>
      </c>
      <c r="B13" s="248"/>
      <c r="C13" s="248"/>
      <c r="D13" s="248"/>
      <c r="E13" s="248"/>
      <c r="F13" s="248"/>
      <c r="G13" s="249" t="str">
        <f>'Master Fee Schedule'!A87</f>
        <v>011-426-090</v>
      </c>
      <c r="H13" s="249"/>
      <c r="I13" s="145">
        <f>ROUNDUP((I11+I12)*0.01,2)</f>
        <v>0</v>
      </c>
    </row>
    <row r="14" spans="1:9" ht="15" customHeight="1" x14ac:dyDescent="0.25">
      <c r="A14" s="248" t="s">
        <v>227</v>
      </c>
      <c r="B14" s="248"/>
      <c r="C14" s="248"/>
      <c r="D14" s="248"/>
      <c r="E14" s="248"/>
      <c r="F14" s="248"/>
      <c r="G14" s="249" t="str">
        <f>'Master Fee Schedule'!A91</f>
        <v>014-420-101</v>
      </c>
      <c r="H14" s="249"/>
      <c r="I14" s="145">
        <v>0</v>
      </c>
    </row>
    <row r="15" spans="1:9" ht="15" customHeight="1" x14ac:dyDescent="0.25">
      <c r="A15" s="248" t="s">
        <v>231</v>
      </c>
      <c r="B15" s="248"/>
      <c r="C15" s="248"/>
      <c r="D15" s="248"/>
      <c r="E15" s="248"/>
      <c r="F15" s="248"/>
      <c r="G15" s="249" t="str">
        <f>'Master Fee Schedule'!A97</f>
        <v>011-428-000</v>
      </c>
      <c r="H15" s="249"/>
      <c r="I15" s="145">
        <v>0</v>
      </c>
    </row>
    <row r="16" spans="1:9" ht="15" customHeight="1" x14ac:dyDescent="0.25">
      <c r="A16" s="248" t="s">
        <v>229</v>
      </c>
      <c r="B16" s="248"/>
      <c r="C16" s="248"/>
      <c r="D16" s="248"/>
      <c r="E16" s="248"/>
      <c r="F16" s="248"/>
      <c r="G16" s="249" t="str">
        <f>'Master Fee Schedule'!A71</f>
        <v>014-420-300</v>
      </c>
      <c r="H16" s="249"/>
      <c r="I16" s="145">
        <f>ROUNDUP(F8*'Master Fee Schedule'!C71,2)</f>
        <v>0</v>
      </c>
    </row>
    <row r="17" spans="1:14" ht="15" customHeight="1" x14ac:dyDescent="0.25">
      <c r="A17" s="248" t="s">
        <v>230</v>
      </c>
      <c r="B17" s="248"/>
      <c r="C17" s="248"/>
      <c r="D17" s="248"/>
      <c r="E17" s="248"/>
      <c r="F17" s="248"/>
      <c r="G17" s="249" t="str">
        <f>'Master Fee Schedule'!A72</f>
        <v>011-427-000</v>
      </c>
      <c r="H17" s="249"/>
      <c r="I17" s="145">
        <f>ROUNDUP(F8*'Master Fee Schedule'!C72,2)</f>
        <v>0</v>
      </c>
    </row>
    <row r="18" spans="1:14" ht="15" customHeight="1" x14ac:dyDescent="0.25">
      <c r="A18" s="248" t="s">
        <v>123</v>
      </c>
      <c r="B18" s="248"/>
      <c r="C18" s="248"/>
      <c r="D18" s="248"/>
      <c r="E18" s="248"/>
      <c r="F18" s="248"/>
      <c r="G18" s="254" t="str">
        <f>'Master Fee Schedule'!A48</f>
        <v>011-424-815</v>
      </c>
      <c r="H18" s="254"/>
      <c r="I18" s="145">
        <f>0</f>
        <v>0</v>
      </c>
    </row>
    <row r="19" spans="1:14" ht="15" customHeight="1" x14ac:dyDescent="0.25">
      <c r="A19" s="248" t="s">
        <v>232</v>
      </c>
      <c r="B19" s="248"/>
      <c r="C19" s="248"/>
      <c r="D19" s="248"/>
      <c r="E19" s="248"/>
      <c r="F19" s="248"/>
      <c r="G19" s="249" t="str">
        <f>'Master Fee Schedule'!A49</f>
        <v>011-424-816</v>
      </c>
      <c r="H19" s="249"/>
      <c r="I19" s="146">
        <v>0</v>
      </c>
    </row>
    <row r="20" spans="1:14" ht="15" customHeight="1" x14ac:dyDescent="0.25">
      <c r="A20" s="248" t="s">
        <v>248</v>
      </c>
      <c r="B20" s="248"/>
      <c r="C20" s="248"/>
      <c r="D20" s="248"/>
      <c r="E20" s="248"/>
      <c r="F20" s="248"/>
      <c r="G20" s="249" t="str">
        <f>'Master Fee Schedule'!A57</f>
        <v>011-424-875</v>
      </c>
      <c r="H20" s="249"/>
      <c r="I20" s="145">
        <f>'Master Fee Schedule'!C57</f>
        <v>80</v>
      </c>
    </row>
    <row r="21" spans="1:14" ht="15" customHeight="1" x14ac:dyDescent="0.25">
      <c r="A21" s="248" t="s">
        <v>235</v>
      </c>
      <c r="B21" s="248"/>
      <c r="C21" s="248"/>
      <c r="D21" s="248"/>
      <c r="E21" s="248"/>
      <c r="F21" s="248"/>
      <c r="G21" s="249" t="s">
        <v>222</v>
      </c>
      <c r="H21" s="249"/>
      <c r="I21" s="145">
        <f>F7*'LFFA Fees 2024'!D22</f>
        <v>0</v>
      </c>
    </row>
    <row r="22" spans="1:14" ht="15" customHeight="1" x14ac:dyDescent="0.25">
      <c r="A22" s="248" t="s">
        <v>236</v>
      </c>
      <c r="B22" s="248"/>
      <c r="C22" s="248"/>
      <c r="D22" s="248"/>
      <c r="E22" s="248"/>
      <c r="F22" s="248"/>
      <c r="G22" s="249" t="s">
        <v>223</v>
      </c>
      <c r="H22" s="249"/>
      <c r="I22" s="145">
        <f>F8*'LFFA Fees 2024'!D21</f>
        <v>0</v>
      </c>
    </row>
    <row r="23" spans="1:14" ht="15" customHeight="1" x14ac:dyDescent="0.25">
      <c r="A23" s="248" t="s">
        <v>249</v>
      </c>
      <c r="B23" s="248"/>
      <c r="C23" s="248"/>
      <c r="D23" s="248"/>
      <c r="E23" s="248"/>
      <c r="F23" s="248"/>
      <c r="G23" s="142" t="s">
        <v>220</v>
      </c>
      <c r="H23" s="140" t="s">
        <v>165</v>
      </c>
      <c r="I23" s="147">
        <v>0</v>
      </c>
    </row>
    <row r="24" spans="1:14" ht="15" customHeight="1" x14ac:dyDescent="0.25">
      <c r="A24" s="329" t="s">
        <v>237</v>
      </c>
      <c r="B24" s="329"/>
      <c r="C24" s="329"/>
      <c r="D24" s="329"/>
      <c r="E24" s="329"/>
      <c r="F24" s="329"/>
      <c r="G24" s="185" t="s">
        <v>221</v>
      </c>
      <c r="H24" s="186" t="s">
        <v>165</v>
      </c>
      <c r="I24" s="187">
        <v>0</v>
      </c>
    </row>
    <row r="25" spans="1:14" ht="15" customHeight="1" x14ac:dyDescent="0.25">
      <c r="A25" s="296" t="str">
        <f>IF(K42,"Convenience Fee (additional 2.9%)","")</f>
        <v/>
      </c>
      <c r="B25" s="296"/>
      <c r="C25" s="296"/>
      <c r="D25" s="296"/>
      <c r="E25" s="296"/>
      <c r="F25" s="296"/>
      <c r="G25" s="273" t="str">
        <f>IF(K42, "011-421-060","")</f>
        <v/>
      </c>
      <c r="H25" s="274"/>
      <c r="I25" s="93" t="str">
        <f>IF(K42,SUM(I11:I24)*0.029,"")</f>
        <v/>
      </c>
    </row>
    <row r="26" spans="1:14" ht="15" customHeight="1" x14ac:dyDescent="0.25">
      <c r="A26" s="283"/>
      <c r="B26" s="283"/>
      <c r="C26" s="283"/>
      <c r="D26" s="283"/>
      <c r="E26" s="283"/>
      <c r="F26" s="283"/>
      <c r="G26" s="223" t="s">
        <v>1</v>
      </c>
      <c r="H26" s="224"/>
      <c r="I26" s="119">
        <f>SUM(I11:I25)</f>
        <v>80</v>
      </c>
    </row>
    <row r="27" spans="1:14" ht="15" customHeight="1" x14ac:dyDescent="0.25">
      <c r="A27" s="110"/>
      <c r="B27" s="110"/>
      <c r="C27" s="110"/>
      <c r="D27" s="110"/>
      <c r="E27" s="110"/>
      <c r="F27" s="110"/>
      <c r="G27" s="196"/>
      <c r="H27" s="196"/>
      <c r="I27" s="197"/>
    </row>
    <row r="28" spans="1:14" ht="15" customHeight="1" x14ac:dyDescent="0.25">
      <c r="A28" s="110"/>
      <c r="B28" s="110"/>
      <c r="C28" s="110"/>
      <c r="D28" s="110"/>
      <c r="E28" s="110"/>
      <c r="F28" s="110"/>
      <c r="G28" s="326" t="s">
        <v>353</v>
      </c>
      <c r="H28" s="327"/>
      <c r="I28" s="198"/>
    </row>
    <row r="29" spans="1:14" ht="1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4"/>
    </row>
    <row r="30" spans="1:14" ht="15" customHeight="1" x14ac:dyDescent="0.25">
      <c r="A30" s="7" t="s">
        <v>8</v>
      </c>
      <c r="B30" s="8" t="s">
        <v>19</v>
      </c>
      <c r="C30" s="8"/>
      <c r="D30" s="8"/>
      <c r="E30" s="8"/>
      <c r="F30" s="8"/>
      <c r="G30" s="9"/>
      <c r="H30" s="10"/>
      <c r="I30" s="11"/>
      <c r="J30" s="4"/>
    </row>
    <row r="31" spans="1:14" ht="13.9" customHeight="1" x14ac:dyDescent="0.25">
      <c r="A31" s="157" t="s">
        <v>2</v>
      </c>
      <c r="B31" s="271" t="s">
        <v>3</v>
      </c>
      <c r="C31" s="271"/>
      <c r="D31" s="271"/>
      <c r="E31" s="271" t="s">
        <v>5</v>
      </c>
      <c r="F31" s="271"/>
      <c r="G31" s="271" t="s">
        <v>6</v>
      </c>
      <c r="H31" s="271"/>
      <c r="I31" s="158" t="s">
        <v>4</v>
      </c>
      <c r="J31" s="61"/>
      <c r="L31" s="63"/>
      <c r="M31" s="63"/>
      <c r="N31" s="63"/>
    </row>
    <row r="32" spans="1:14" ht="13.9" customHeight="1" x14ac:dyDescent="0.25">
      <c r="A32" s="159">
        <v>0</v>
      </c>
      <c r="B32" s="272" t="s">
        <v>7</v>
      </c>
      <c r="C32" s="272"/>
      <c r="D32" s="272"/>
      <c r="E32" s="244">
        <f>I32*0.5</f>
        <v>5045.1099999999997</v>
      </c>
      <c r="F32" s="244"/>
      <c r="G32" s="244">
        <f>I32*0.5</f>
        <v>5045.1099999999997</v>
      </c>
      <c r="H32" s="244"/>
      <c r="I32" s="154">
        <f>'Master Fee Schedule'!C103</f>
        <v>10090.219999999999</v>
      </c>
      <c r="L32" s="64"/>
      <c r="M32" s="64"/>
      <c r="N32" s="64"/>
    </row>
    <row r="33" spans="1:14" ht="13.9" customHeight="1" x14ac:dyDescent="0.25">
      <c r="A33" s="160">
        <v>0</v>
      </c>
      <c r="B33" s="272" t="s">
        <v>25</v>
      </c>
      <c r="C33" s="272"/>
      <c r="D33" s="272"/>
      <c r="E33" s="244">
        <f>I33*0.5</f>
        <v>3531.37</v>
      </c>
      <c r="F33" s="244"/>
      <c r="G33" s="244">
        <f>I33*0.5</f>
        <v>3531.37</v>
      </c>
      <c r="H33" s="244"/>
      <c r="I33" s="154">
        <f>'Master Fee Schedule'!C104</f>
        <v>7062.74</v>
      </c>
      <c r="L33" s="64"/>
      <c r="M33" s="64"/>
      <c r="N33" s="64"/>
    </row>
    <row r="34" spans="1:14" ht="13.9" customHeight="1" x14ac:dyDescent="0.25">
      <c r="A34" s="160">
        <v>0</v>
      </c>
      <c r="B34" s="275" t="s">
        <v>245</v>
      </c>
      <c r="C34" s="275"/>
      <c r="D34" s="275"/>
      <c r="E34" s="244">
        <f t="shared" ref="E34:E36" si="0">I34*0.5</f>
        <v>1871.87</v>
      </c>
      <c r="F34" s="244"/>
      <c r="G34" s="244">
        <f t="shared" ref="G34:G36" si="1">I34*0.5</f>
        <v>1871.87</v>
      </c>
      <c r="H34" s="244"/>
      <c r="I34" s="154">
        <f>'Master Fee Schedule'!C105</f>
        <v>3743.74</v>
      </c>
      <c r="L34" s="65"/>
      <c r="M34" s="65"/>
      <c r="N34" s="65"/>
    </row>
    <row r="35" spans="1:14" ht="13.9" customHeight="1" x14ac:dyDescent="0.25">
      <c r="A35" s="160">
        <v>0</v>
      </c>
      <c r="B35" s="272" t="s">
        <v>247</v>
      </c>
      <c r="C35" s="272"/>
      <c r="D35" s="272"/>
      <c r="E35" s="244">
        <f t="shared" si="0"/>
        <v>5.39</v>
      </c>
      <c r="F35" s="244"/>
      <c r="G35" s="244">
        <f t="shared" si="1"/>
        <v>5.39</v>
      </c>
      <c r="H35" s="244"/>
      <c r="I35" s="154">
        <f>'Master Fee Schedule'!C106</f>
        <v>10.78</v>
      </c>
      <c r="L35" s="66"/>
      <c r="M35" s="66"/>
      <c r="N35" s="66"/>
    </row>
    <row r="36" spans="1:14" ht="13.9" customHeight="1" x14ac:dyDescent="0.25">
      <c r="A36" s="161">
        <v>0</v>
      </c>
      <c r="B36" s="277" t="s">
        <v>246</v>
      </c>
      <c r="C36" s="277"/>
      <c r="D36" s="277"/>
      <c r="E36" s="276">
        <f t="shared" si="0"/>
        <v>555.25</v>
      </c>
      <c r="F36" s="276"/>
      <c r="G36" s="276">
        <f t="shared" si="1"/>
        <v>555.25</v>
      </c>
      <c r="H36" s="276"/>
      <c r="I36" s="162">
        <f>'Master Fee Schedule'!C107</f>
        <v>1110.5</v>
      </c>
      <c r="L36" s="67"/>
      <c r="M36" s="67"/>
      <c r="N36" s="67"/>
    </row>
    <row r="37" spans="1:14" ht="15" customHeight="1" x14ac:dyDescent="0.25">
      <c r="A37" s="260" t="s">
        <v>20</v>
      </c>
      <c r="B37" s="260"/>
      <c r="C37" s="260"/>
      <c r="D37" s="260"/>
      <c r="E37" s="260"/>
      <c r="F37" s="260"/>
      <c r="G37" s="260"/>
      <c r="H37" s="260"/>
      <c r="I37" s="260"/>
    </row>
    <row r="38" spans="1:14" ht="15" customHeight="1" x14ac:dyDescent="0.25">
      <c r="A38" s="211"/>
      <c r="B38" s="211"/>
      <c r="C38" s="211"/>
      <c r="D38" s="211"/>
      <c r="E38" s="211"/>
      <c r="F38" s="211"/>
      <c r="G38" s="211"/>
      <c r="H38" s="211"/>
      <c r="I38" s="211"/>
    </row>
    <row r="39" spans="1:14" ht="16.149999999999999" customHeight="1" x14ac:dyDescent="0.25">
      <c r="A39" s="115" t="s">
        <v>10</v>
      </c>
      <c r="B39" s="220"/>
      <c r="C39" s="220"/>
      <c r="D39" s="5"/>
      <c r="E39" s="229" t="s">
        <v>306</v>
      </c>
      <c r="F39" s="229"/>
      <c r="G39" s="261"/>
      <c r="H39" s="220"/>
      <c r="I39" s="220"/>
    </row>
    <row r="40" spans="1:14" ht="16.149999999999999" customHeight="1" x14ac:dyDescent="0.25">
      <c r="A40" s="115" t="s">
        <v>11</v>
      </c>
      <c r="B40" s="220"/>
      <c r="C40" s="220"/>
      <c r="D40" s="5"/>
      <c r="E40" s="229" t="s">
        <v>13</v>
      </c>
      <c r="F40" s="229"/>
      <c r="G40" s="220"/>
      <c r="H40" s="220"/>
      <c r="I40" s="220"/>
    </row>
    <row r="41" spans="1:14" ht="16.149999999999999" customHeight="1" x14ac:dyDescent="0.25">
      <c r="A41" s="115" t="s">
        <v>12</v>
      </c>
      <c r="B41" s="220"/>
      <c r="C41" s="220"/>
      <c r="D41" s="5"/>
      <c r="E41" s="229" t="s">
        <v>14</v>
      </c>
      <c r="F41" s="229"/>
      <c r="G41" s="200"/>
      <c r="H41" s="230"/>
      <c r="I41" s="231"/>
    </row>
    <row r="42" spans="1:14" ht="16.149999999999999" customHeight="1" x14ac:dyDescent="0.25">
      <c r="A42" s="115" t="s">
        <v>9</v>
      </c>
      <c r="B42" s="220"/>
      <c r="C42" s="220"/>
      <c r="D42" s="5"/>
      <c r="E42" s="229" t="s">
        <v>354</v>
      </c>
      <c r="F42" s="229"/>
      <c r="G42" s="220"/>
      <c r="H42" s="220"/>
      <c r="I42" s="220"/>
      <c r="K42" s="109" t="b">
        <v>0</v>
      </c>
    </row>
    <row r="43" spans="1:14" ht="16.149999999999999" customHeight="1" x14ac:dyDescent="0.25">
      <c r="A43" s="115" t="s">
        <v>355</v>
      </c>
      <c r="B43" s="267">
        <f ca="1">TODAY()</f>
        <v>45474</v>
      </c>
      <c r="C43" s="267"/>
      <c r="D43" s="5"/>
      <c r="E43" s="268" t="s">
        <v>23</v>
      </c>
      <c r="F43" s="328"/>
      <c r="G43" s="280"/>
      <c r="H43" s="280"/>
      <c r="I43" s="120"/>
    </row>
    <row r="44" spans="1:14" ht="12" customHeight="1" x14ac:dyDescent="0.25">
      <c r="E44" s="270" t="s">
        <v>352</v>
      </c>
      <c r="F44" s="270"/>
      <c r="G44" s="270"/>
      <c r="H44" s="270"/>
      <c r="I44" s="270"/>
    </row>
    <row r="45" spans="1:14" ht="12" customHeight="1" x14ac:dyDescent="0.25">
      <c r="I45" s="51"/>
    </row>
    <row r="47" spans="1:14" ht="12" customHeight="1" x14ac:dyDescent="0.25">
      <c r="A47" s="5" t="s">
        <v>293</v>
      </c>
      <c r="B47" s="5"/>
      <c r="C47" s="5"/>
      <c r="D47" s="5"/>
    </row>
    <row r="48" spans="1:14" ht="12" customHeight="1" x14ac:dyDescent="0.25">
      <c r="A48" s="96" t="s">
        <v>294</v>
      </c>
      <c r="B48" s="219" t="s">
        <v>295</v>
      </c>
      <c r="C48" s="219"/>
      <c r="E48" s="5"/>
      <c r="F48" s="5"/>
      <c r="G48" s="5"/>
      <c r="H48" s="5"/>
    </row>
    <row r="49" spans="7:8" ht="12" customHeight="1" x14ac:dyDescent="0.25">
      <c r="G49"/>
      <c r="H49"/>
    </row>
  </sheetData>
  <sheetProtection selectLockedCells="1"/>
  <customSheetViews>
    <customSheetView guid="{4749C658-0300-4F51-B304-A54B28F6E9D8}" showPageBreaks="1" fitToPage="1" printArea="1">
      <selection activeCell="A42" sqref="A42"/>
      <pageMargins left="0.25" right="0.25" top="0.75" bottom="0.75" header="0.3" footer="0.3"/>
      <printOptions horizontalCentered="1" verticalCentered="1"/>
      <pageSetup orientation="portrait" r:id="rId1"/>
    </customSheetView>
  </customSheetViews>
  <mergeCells count="78">
    <mergeCell ref="B48:C48"/>
    <mergeCell ref="A12:F12"/>
    <mergeCell ref="G12:H12"/>
    <mergeCell ref="A1:I1"/>
    <mergeCell ref="A2:I2"/>
    <mergeCell ref="A3:I3"/>
    <mergeCell ref="G4:I4"/>
    <mergeCell ref="G5:I5"/>
    <mergeCell ref="A6:I6"/>
    <mergeCell ref="G7:I7"/>
    <mergeCell ref="G8:I8"/>
    <mergeCell ref="A10:F10"/>
    <mergeCell ref="A11:F11"/>
    <mergeCell ref="G11:H11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1:F21"/>
    <mergeCell ref="G21:H21"/>
    <mergeCell ref="A22:F22"/>
    <mergeCell ref="G22:H22"/>
    <mergeCell ref="A23:F23"/>
    <mergeCell ref="A24:F24"/>
    <mergeCell ref="A26:F26"/>
    <mergeCell ref="G26:H26"/>
    <mergeCell ref="G25:H25"/>
    <mergeCell ref="A25:F25"/>
    <mergeCell ref="A29:I29"/>
    <mergeCell ref="B31:D31"/>
    <mergeCell ref="E31:F31"/>
    <mergeCell ref="G31:H31"/>
    <mergeCell ref="B32:D32"/>
    <mergeCell ref="E32:F32"/>
    <mergeCell ref="G32:H32"/>
    <mergeCell ref="E44:I44"/>
    <mergeCell ref="B40:C40"/>
    <mergeCell ref="E40:F40"/>
    <mergeCell ref="G40:I40"/>
    <mergeCell ref="B35:D35"/>
    <mergeCell ref="E35:F35"/>
    <mergeCell ref="G35:H35"/>
    <mergeCell ref="B36:D36"/>
    <mergeCell ref="E36:F36"/>
    <mergeCell ref="G36:H36"/>
    <mergeCell ref="A37:I37"/>
    <mergeCell ref="A38:I38"/>
    <mergeCell ref="B39:C39"/>
    <mergeCell ref="E39:F39"/>
    <mergeCell ref="G39:I39"/>
    <mergeCell ref="G28:H28"/>
    <mergeCell ref="E41:F41"/>
    <mergeCell ref="G41:I41"/>
    <mergeCell ref="B43:C43"/>
    <mergeCell ref="E43:F43"/>
    <mergeCell ref="B41:C41"/>
    <mergeCell ref="E42:F42"/>
    <mergeCell ref="G42:I42"/>
    <mergeCell ref="B42:C42"/>
    <mergeCell ref="G43:H43"/>
    <mergeCell ref="B33:D33"/>
    <mergeCell ref="E33:F33"/>
    <mergeCell ref="G33:H33"/>
    <mergeCell ref="B34:D34"/>
    <mergeCell ref="E34:F34"/>
    <mergeCell ref="G34:H34"/>
  </mergeCells>
  <hyperlinks>
    <hyperlink ref="G5" r:id="rId2" xr:uid="{00000000-0004-0000-0600-000000000000}"/>
  </hyperlinks>
  <printOptions horizontalCentered="1" verticalCentered="1"/>
  <pageMargins left="0.25" right="0.25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6" name="Check Box 1">
              <controlPr defaultSize="0" autoFill="0" autoLine="0" autoPict="0">
                <anchor moveWithCells="1">
                  <from>
                    <xdr:col>5</xdr:col>
                    <xdr:colOff>647700</xdr:colOff>
                    <xdr:row>41</xdr:row>
                    <xdr:rowOff>190500</xdr:rowOff>
                  </from>
                  <to>
                    <xdr:col>6</xdr:col>
                    <xdr:colOff>504825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7" name="Check Box 2">
              <controlPr defaultSize="0" autoFill="0" autoLine="0" autoPict="0">
                <anchor moveWithCells="1">
                  <from>
                    <xdr:col>6</xdr:col>
                    <xdr:colOff>381000</xdr:colOff>
                    <xdr:row>41</xdr:row>
                    <xdr:rowOff>190500</xdr:rowOff>
                  </from>
                  <to>
                    <xdr:col>7</xdr:col>
                    <xdr:colOff>361950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8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0</xdr:rowOff>
                  </from>
                  <to>
                    <xdr:col>8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9" name="Check Box 4">
              <controlPr defaultSize="0" autoFill="0" autoLine="0" autoPict="0">
                <anchor moveWithCells="1">
                  <from>
                    <xdr:col>8</xdr:col>
                    <xdr:colOff>447675</xdr:colOff>
                    <xdr:row>42</xdr:row>
                    <xdr:rowOff>0</xdr:rowOff>
                  </from>
                  <to>
                    <xdr:col>10</xdr:col>
                    <xdr:colOff>133350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N120"/>
  <sheetViews>
    <sheetView zoomScale="130" zoomScaleNormal="130" workbookViewId="0">
      <pane ySplit="1" topLeftCell="A5" activePane="bottomLeft" state="frozen"/>
      <selection pane="bottomLeft" activeCell="B80" sqref="B80"/>
    </sheetView>
  </sheetViews>
  <sheetFormatPr defaultRowHeight="15" customHeight="1" x14ac:dyDescent="0.25"/>
  <cols>
    <col min="1" max="1" width="11.28515625" customWidth="1"/>
    <col min="2" max="2" width="57.85546875" customWidth="1"/>
    <col min="3" max="3" width="19.140625" customWidth="1"/>
    <col min="4" max="5" width="17.7109375" customWidth="1"/>
    <col min="6" max="6" width="38.85546875" style="2" customWidth="1"/>
    <col min="7" max="7" width="36.7109375" style="88" customWidth="1"/>
  </cols>
  <sheetData>
    <row r="1" spans="1:6" ht="15" customHeight="1" thickBot="1" x14ac:dyDescent="0.3">
      <c r="A1" s="13" t="s">
        <v>26</v>
      </c>
      <c r="B1" s="14" t="s">
        <v>27</v>
      </c>
      <c r="C1" s="15" t="s">
        <v>28</v>
      </c>
      <c r="D1" s="15" t="s">
        <v>164</v>
      </c>
      <c r="E1" s="15" t="s">
        <v>224</v>
      </c>
      <c r="F1" s="59" t="s">
        <v>243</v>
      </c>
    </row>
    <row r="2" spans="1:6" ht="15" customHeight="1" thickBot="1" x14ac:dyDescent="0.3">
      <c r="A2" s="16" t="s">
        <v>29</v>
      </c>
      <c r="B2" s="17" t="s">
        <v>283</v>
      </c>
      <c r="C2" s="23">
        <v>175</v>
      </c>
      <c r="D2" s="18" t="s">
        <v>216</v>
      </c>
      <c r="E2" s="48">
        <v>43647</v>
      </c>
      <c r="F2" s="60" t="s">
        <v>325</v>
      </c>
    </row>
    <row r="3" spans="1:6" ht="15" customHeight="1" thickBot="1" x14ac:dyDescent="0.3">
      <c r="A3" s="16" t="s">
        <v>114</v>
      </c>
      <c r="B3" s="17" t="s">
        <v>279</v>
      </c>
      <c r="C3" s="23">
        <v>700</v>
      </c>
      <c r="D3" s="18" t="s">
        <v>209</v>
      </c>
      <c r="E3" s="48"/>
      <c r="F3" s="60" t="s">
        <v>325</v>
      </c>
    </row>
    <row r="4" spans="1:6" ht="15" customHeight="1" thickBot="1" x14ac:dyDescent="0.3">
      <c r="A4" s="19" t="s">
        <v>30</v>
      </c>
      <c r="B4" s="20" t="s">
        <v>31</v>
      </c>
      <c r="C4" s="21">
        <v>525</v>
      </c>
      <c r="D4" s="21" t="s">
        <v>209</v>
      </c>
      <c r="E4" s="49">
        <v>43647</v>
      </c>
      <c r="F4" s="60" t="s">
        <v>325</v>
      </c>
    </row>
    <row r="5" spans="1:6" ht="15" customHeight="1" thickBot="1" x14ac:dyDescent="0.3">
      <c r="A5" s="16" t="s">
        <v>32</v>
      </c>
      <c r="B5" s="17" t="s">
        <v>33</v>
      </c>
      <c r="C5" s="18" t="s">
        <v>34</v>
      </c>
      <c r="D5" s="18" t="s">
        <v>209</v>
      </c>
      <c r="E5" s="48">
        <v>43647</v>
      </c>
      <c r="F5" s="60" t="s">
        <v>325</v>
      </c>
    </row>
    <row r="6" spans="1:6" ht="15" customHeight="1" thickBot="1" x14ac:dyDescent="0.3">
      <c r="A6" s="19" t="s">
        <v>35</v>
      </c>
      <c r="B6" s="20" t="s">
        <v>36</v>
      </c>
      <c r="C6" s="22" t="s">
        <v>37</v>
      </c>
      <c r="D6" s="22" t="s">
        <v>209</v>
      </c>
      <c r="E6" s="49">
        <v>43647</v>
      </c>
      <c r="F6" s="60" t="s">
        <v>325</v>
      </c>
    </row>
    <row r="7" spans="1:6" ht="15" customHeight="1" thickBot="1" x14ac:dyDescent="0.3">
      <c r="A7" s="16" t="s">
        <v>38</v>
      </c>
      <c r="B7" s="17" t="s">
        <v>39</v>
      </c>
      <c r="C7" s="23">
        <v>175</v>
      </c>
      <c r="D7" s="23" t="s">
        <v>209</v>
      </c>
      <c r="E7" s="48">
        <v>43647</v>
      </c>
      <c r="F7" s="60" t="s">
        <v>325</v>
      </c>
    </row>
    <row r="8" spans="1:6" ht="15" customHeight="1" thickBot="1" x14ac:dyDescent="0.3">
      <c r="A8" s="24" t="s">
        <v>40</v>
      </c>
      <c r="B8" s="25" t="s">
        <v>41</v>
      </c>
      <c r="C8" s="26" t="s">
        <v>42</v>
      </c>
      <c r="D8" s="26" t="s">
        <v>209</v>
      </c>
      <c r="E8" s="49">
        <v>43647</v>
      </c>
      <c r="F8" s="60" t="s">
        <v>325</v>
      </c>
    </row>
    <row r="9" spans="1:6" ht="15" customHeight="1" thickBot="1" x14ac:dyDescent="0.3">
      <c r="A9" s="16" t="s">
        <v>43</v>
      </c>
      <c r="B9" s="17" t="s">
        <v>44</v>
      </c>
      <c r="C9" s="23">
        <v>3650</v>
      </c>
      <c r="D9" s="23" t="s">
        <v>209</v>
      </c>
      <c r="E9" s="48">
        <v>43647</v>
      </c>
      <c r="F9" s="60" t="s">
        <v>325</v>
      </c>
    </row>
    <row r="10" spans="1:6" ht="15" customHeight="1" thickBot="1" x14ac:dyDescent="0.3">
      <c r="A10" s="19" t="s">
        <v>45</v>
      </c>
      <c r="B10" s="20" t="s">
        <v>46</v>
      </c>
      <c r="C10" s="22" t="s">
        <v>47</v>
      </c>
      <c r="D10" s="22" t="s">
        <v>209</v>
      </c>
      <c r="E10" s="49">
        <v>43647</v>
      </c>
      <c r="F10" s="60" t="s">
        <v>325</v>
      </c>
    </row>
    <row r="11" spans="1:6" ht="15" customHeight="1" thickBot="1" x14ac:dyDescent="0.3">
      <c r="A11" s="16" t="s">
        <v>48</v>
      </c>
      <c r="B11" s="17" t="s">
        <v>49</v>
      </c>
      <c r="C11" s="23">
        <v>525</v>
      </c>
      <c r="D11" s="23" t="s">
        <v>209</v>
      </c>
      <c r="E11" s="48">
        <v>43647</v>
      </c>
      <c r="F11" s="60" t="s">
        <v>325</v>
      </c>
    </row>
    <row r="12" spans="1:6" ht="15" customHeight="1" thickBot="1" x14ac:dyDescent="0.3">
      <c r="A12" s="19" t="s">
        <v>50</v>
      </c>
      <c r="B12" s="20" t="s">
        <v>51</v>
      </c>
      <c r="C12" s="21">
        <v>5700</v>
      </c>
      <c r="D12" s="21" t="s">
        <v>209</v>
      </c>
      <c r="E12" s="49">
        <v>43647</v>
      </c>
      <c r="F12" s="60" t="s">
        <v>325</v>
      </c>
    </row>
    <row r="13" spans="1:6" ht="15" customHeight="1" thickBot="1" x14ac:dyDescent="0.3">
      <c r="A13" s="16" t="s">
        <v>52</v>
      </c>
      <c r="B13" s="17" t="s">
        <v>53</v>
      </c>
      <c r="C13" s="23">
        <v>3800</v>
      </c>
      <c r="D13" s="23" t="s">
        <v>209</v>
      </c>
      <c r="E13" s="48">
        <v>43647</v>
      </c>
      <c r="F13" s="60" t="s">
        <v>325</v>
      </c>
    </row>
    <row r="14" spans="1:6" ht="15" customHeight="1" thickBot="1" x14ac:dyDescent="0.3">
      <c r="A14" s="19" t="s">
        <v>54</v>
      </c>
      <c r="B14" s="20" t="s">
        <v>55</v>
      </c>
      <c r="C14" s="21">
        <v>700</v>
      </c>
      <c r="D14" s="21" t="s">
        <v>209</v>
      </c>
      <c r="E14" s="49">
        <v>43647</v>
      </c>
      <c r="F14" s="60" t="s">
        <v>325</v>
      </c>
    </row>
    <row r="15" spans="1:6" ht="15" customHeight="1" thickBot="1" x14ac:dyDescent="0.3">
      <c r="A15" s="16" t="s">
        <v>56</v>
      </c>
      <c r="B15" s="17" t="s">
        <v>57</v>
      </c>
      <c r="C15" s="18" t="s">
        <v>58</v>
      </c>
      <c r="D15" s="18" t="s">
        <v>209</v>
      </c>
      <c r="E15" s="48">
        <v>43647</v>
      </c>
      <c r="F15" s="60" t="s">
        <v>325</v>
      </c>
    </row>
    <row r="16" spans="1:6" ht="15" customHeight="1" thickBot="1" x14ac:dyDescent="0.3">
      <c r="A16" s="24" t="s">
        <v>59</v>
      </c>
      <c r="B16" s="25" t="s">
        <v>60</v>
      </c>
      <c r="C16" s="26" t="s">
        <v>61</v>
      </c>
      <c r="D16" s="26" t="s">
        <v>209</v>
      </c>
      <c r="E16" s="49">
        <v>43647</v>
      </c>
      <c r="F16" s="60" t="s">
        <v>325</v>
      </c>
    </row>
    <row r="17" spans="1:6" ht="15" customHeight="1" thickBot="1" x14ac:dyDescent="0.3">
      <c r="A17" s="16" t="s">
        <v>62</v>
      </c>
      <c r="B17" s="17" t="s">
        <v>63</v>
      </c>
      <c r="C17" s="18" t="s">
        <v>64</v>
      </c>
      <c r="D17" s="18" t="s">
        <v>209</v>
      </c>
      <c r="E17" s="48">
        <v>43647</v>
      </c>
      <c r="F17" s="60" t="s">
        <v>325</v>
      </c>
    </row>
    <row r="18" spans="1:6" ht="15" customHeight="1" thickBot="1" x14ac:dyDescent="0.3">
      <c r="A18" s="24" t="s">
        <v>65</v>
      </c>
      <c r="B18" s="25" t="s">
        <v>66</v>
      </c>
      <c r="C18" s="27">
        <v>525</v>
      </c>
      <c r="D18" s="27" t="s">
        <v>209</v>
      </c>
      <c r="E18" s="49">
        <v>43647</v>
      </c>
      <c r="F18" s="60" t="s">
        <v>325</v>
      </c>
    </row>
    <row r="19" spans="1:6" ht="15" customHeight="1" thickBot="1" x14ac:dyDescent="0.3">
      <c r="A19" s="16" t="s">
        <v>67</v>
      </c>
      <c r="B19" s="17" t="s">
        <v>68</v>
      </c>
      <c r="C19" s="23">
        <v>350</v>
      </c>
      <c r="D19" s="23" t="s">
        <v>209</v>
      </c>
      <c r="E19" s="48">
        <v>43647</v>
      </c>
      <c r="F19" s="60" t="s">
        <v>325</v>
      </c>
    </row>
    <row r="20" spans="1:6" ht="15" customHeight="1" thickBot="1" x14ac:dyDescent="0.3">
      <c r="A20" s="24" t="s">
        <v>69</v>
      </c>
      <c r="B20" s="25" t="s">
        <v>70</v>
      </c>
      <c r="C20" s="27">
        <v>9500</v>
      </c>
      <c r="D20" s="27" t="s">
        <v>209</v>
      </c>
      <c r="E20" s="49">
        <v>43647</v>
      </c>
      <c r="F20" s="60" t="s">
        <v>325</v>
      </c>
    </row>
    <row r="21" spans="1:6" ht="15" customHeight="1" thickBot="1" x14ac:dyDescent="0.3">
      <c r="A21" s="16" t="s">
        <v>71</v>
      </c>
      <c r="B21" s="17" t="s">
        <v>72</v>
      </c>
      <c r="C21" s="23">
        <v>3800</v>
      </c>
      <c r="D21" s="23" t="s">
        <v>209</v>
      </c>
      <c r="E21" s="48">
        <v>43647</v>
      </c>
      <c r="F21" s="60" t="s">
        <v>325</v>
      </c>
    </row>
    <row r="22" spans="1:6" ht="15" customHeight="1" thickBot="1" x14ac:dyDescent="0.3">
      <c r="A22" s="24" t="s">
        <v>73</v>
      </c>
      <c r="B22" s="25" t="s">
        <v>74</v>
      </c>
      <c r="C22" s="27">
        <v>5700</v>
      </c>
      <c r="D22" s="27" t="s">
        <v>209</v>
      </c>
      <c r="E22" s="49">
        <v>43647</v>
      </c>
      <c r="F22" s="60" t="s">
        <v>325</v>
      </c>
    </row>
    <row r="23" spans="1:6" ht="15" customHeight="1" thickBot="1" x14ac:dyDescent="0.3">
      <c r="A23" s="16" t="s">
        <v>75</v>
      </c>
      <c r="B23" s="17" t="s">
        <v>76</v>
      </c>
      <c r="C23" s="23">
        <v>3800</v>
      </c>
      <c r="D23" s="23" t="s">
        <v>209</v>
      </c>
      <c r="E23" s="48">
        <v>43647</v>
      </c>
      <c r="F23" s="60" t="s">
        <v>325</v>
      </c>
    </row>
    <row r="24" spans="1:6" ht="15" customHeight="1" thickBot="1" x14ac:dyDescent="0.3">
      <c r="A24" s="16" t="s">
        <v>77</v>
      </c>
      <c r="B24" s="17" t="s">
        <v>78</v>
      </c>
      <c r="C24" s="23">
        <v>2250</v>
      </c>
      <c r="D24" s="23" t="s">
        <v>209</v>
      </c>
      <c r="E24" s="48">
        <v>43647</v>
      </c>
      <c r="F24" s="60" t="s">
        <v>325</v>
      </c>
    </row>
    <row r="25" spans="1:6" ht="15" customHeight="1" thickBot="1" x14ac:dyDescent="0.3">
      <c r="A25" s="24" t="s">
        <v>79</v>
      </c>
      <c r="B25" s="25" t="s">
        <v>80</v>
      </c>
      <c r="C25" s="27">
        <v>3800</v>
      </c>
      <c r="D25" s="27" t="s">
        <v>209</v>
      </c>
      <c r="E25" s="49">
        <v>43647</v>
      </c>
      <c r="F25" s="60" t="s">
        <v>325</v>
      </c>
    </row>
    <row r="26" spans="1:6" ht="15" customHeight="1" thickBot="1" x14ac:dyDescent="0.3">
      <c r="A26" s="16" t="s">
        <v>81</v>
      </c>
      <c r="B26" s="17" t="s">
        <v>82</v>
      </c>
      <c r="C26" s="23">
        <v>5700</v>
      </c>
      <c r="D26" s="23" t="s">
        <v>209</v>
      </c>
      <c r="E26" s="48">
        <v>43647</v>
      </c>
      <c r="F26" s="60" t="s">
        <v>325</v>
      </c>
    </row>
    <row r="27" spans="1:6" ht="15" customHeight="1" thickBot="1" x14ac:dyDescent="0.3">
      <c r="A27" s="24" t="s">
        <v>83</v>
      </c>
      <c r="B27" s="25" t="s">
        <v>84</v>
      </c>
      <c r="C27" s="27">
        <v>5400</v>
      </c>
      <c r="D27" s="27" t="s">
        <v>209</v>
      </c>
      <c r="E27" s="49">
        <v>43647</v>
      </c>
      <c r="F27" s="60" t="s">
        <v>325</v>
      </c>
    </row>
    <row r="28" spans="1:6" ht="15" customHeight="1" thickBot="1" x14ac:dyDescent="0.3">
      <c r="A28" s="16" t="s">
        <v>85</v>
      </c>
      <c r="B28" s="17" t="s">
        <v>86</v>
      </c>
      <c r="C28" s="23">
        <v>1200</v>
      </c>
      <c r="D28" s="23" t="s">
        <v>209</v>
      </c>
      <c r="E28" s="48">
        <v>43647</v>
      </c>
      <c r="F28" s="60" t="s">
        <v>325</v>
      </c>
    </row>
    <row r="29" spans="1:6" ht="15" customHeight="1" thickBot="1" x14ac:dyDescent="0.3">
      <c r="A29" s="24" t="s">
        <v>87</v>
      </c>
      <c r="B29" s="25" t="s">
        <v>88</v>
      </c>
      <c r="C29" s="26" t="s">
        <v>89</v>
      </c>
      <c r="D29" s="26" t="s">
        <v>209</v>
      </c>
      <c r="E29" s="49">
        <v>43647</v>
      </c>
      <c r="F29" s="60" t="s">
        <v>325</v>
      </c>
    </row>
    <row r="30" spans="1:6" ht="15" customHeight="1" thickBot="1" x14ac:dyDescent="0.3">
      <c r="A30" s="16" t="s">
        <v>90</v>
      </c>
      <c r="B30" s="17" t="s">
        <v>91</v>
      </c>
      <c r="C30" s="18" t="s">
        <v>92</v>
      </c>
      <c r="D30" s="18" t="s">
        <v>209</v>
      </c>
      <c r="E30" s="48">
        <v>43647</v>
      </c>
      <c r="F30" s="60" t="s">
        <v>325</v>
      </c>
    </row>
    <row r="31" spans="1:6" ht="15" customHeight="1" thickBot="1" x14ac:dyDescent="0.3">
      <c r="A31" s="24" t="s">
        <v>93</v>
      </c>
      <c r="B31" s="25" t="s">
        <v>94</v>
      </c>
      <c r="C31" s="26" t="s">
        <v>95</v>
      </c>
      <c r="D31" s="26" t="s">
        <v>209</v>
      </c>
      <c r="E31" s="49">
        <v>43647</v>
      </c>
      <c r="F31" s="60" t="s">
        <v>325</v>
      </c>
    </row>
    <row r="32" spans="1:6" ht="15" customHeight="1" thickBot="1" x14ac:dyDescent="0.3">
      <c r="A32" s="16" t="s">
        <v>96</v>
      </c>
      <c r="B32" s="17" t="s">
        <v>97</v>
      </c>
      <c r="C32" s="18" t="s">
        <v>89</v>
      </c>
      <c r="D32" s="18" t="s">
        <v>209</v>
      </c>
      <c r="E32" s="48">
        <v>43647</v>
      </c>
      <c r="F32" s="60" t="s">
        <v>325</v>
      </c>
    </row>
    <row r="33" spans="1:6" ht="15" customHeight="1" thickBot="1" x14ac:dyDescent="0.3">
      <c r="A33" s="24" t="s">
        <v>98</v>
      </c>
      <c r="B33" s="25" t="s">
        <v>99</v>
      </c>
      <c r="C33" s="27">
        <v>175</v>
      </c>
      <c r="D33" s="27" t="s">
        <v>209</v>
      </c>
      <c r="E33" s="49">
        <v>43647</v>
      </c>
      <c r="F33" s="60" t="s">
        <v>325</v>
      </c>
    </row>
    <row r="34" spans="1:6" ht="15" customHeight="1" thickBot="1" x14ac:dyDescent="0.3">
      <c r="A34" s="16" t="s">
        <v>100</v>
      </c>
      <c r="B34" s="17" t="s">
        <v>101</v>
      </c>
      <c r="C34" s="23">
        <v>350</v>
      </c>
      <c r="D34" s="23" t="s">
        <v>209</v>
      </c>
      <c r="E34" s="48">
        <v>43647</v>
      </c>
      <c r="F34" s="60" t="s">
        <v>325</v>
      </c>
    </row>
    <row r="35" spans="1:6" ht="15" customHeight="1" thickBot="1" x14ac:dyDescent="0.3">
      <c r="A35" s="24" t="s">
        <v>102</v>
      </c>
      <c r="B35" s="25" t="s">
        <v>103</v>
      </c>
      <c r="C35" s="27">
        <v>175</v>
      </c>
      <c r="D35" s="27" t="s">
        <v>209</v>
      </c>
      <c r="E35" s="49">
        <v>43647</v>
      </c>
      <c r="F35" s="60" t="s">
        <v>325</v>
      </c>
    </row>
    <row r="36" spans="1:6" ht="15" customHeight="1" thickBot="1" x14ac:dyDescent="0.3">
      <c r="A36" s="16" t="s">
        <v>104</v>
      </c>
      <c r="B36" s="17" t="s">
        <v>105</v>
      </c>
      <c r="C36" s="23">
        <v>175</v>
      </c>
      <c r="D36" s="23" t="s">
        <v>209</v>
      </c>
      <c r="E36" s="48">
        <v>43647</v>
      </c>
      <c r="F36" s="60" t="s">
        <v>325</v>
      </c>
    </row>
    <row r="37" spans="1:6" ht="15" customHeight="1" thickBot="1" x14ac:dyDescent="0.3">
      <c r="A37" s="19" t="s">
        <v>106</v>
      </c>
      <c r="B37" s="20" t="s">
        <v>107</v>
      </c>
      <c r="C37" s="21">
        <v>875</v>
      </c>
      <c r="D37" s="21" t="s">
        <v>209</v>
      </c>
      <c r="E37" s="49">
        <v>43647</v>
      </c>
      <c r="F37" s="60" t="s">
        <v>325</v>
      </c>
    </row>
    <row r="38" spans="1:6" ht="15" customHeight="1" thickBot="1" x14ac:dyDescent="0.3">
      <c r="A38" s="169" t="s">
        <v>108</v>
      </c>
      <c r="B38" s="170" t="s">
        <v>333</v>
      </c>
      <c r="C38" s="171">
        <v>875</v>
      </c>
      <c r="D38" s="171" t="s">
        <v>209</v>
      </c>
      <c r="E38" s="172">
        <v>43647</v>
      </c>
      <c r="F38" s="60" t="s">
        <v>335</v>
      </c>
    </row>
    <row r="39" spans="1:6" ht="15" customHeight="1" thickBot="1" x14ac:dyDescent="0.3">
      <c r="A39" s="173" t="s">
        <v>109</v>
      </c>
      <c r="B39" s="174" t="s">
        <v>334</v>
      </c>
      <c r="C39" s="175">
        <v>525</v>
      </c>
      <c r="D39" s="175" t="s">
        <v>209</v>
      </c>
      <c r="E39" s="176">
        <v>43647</v>
      </c>
      <c r="F39" s="60" t="s">
        <v>335</v>
      </c>
    </row>
    <row r="40" spans="1:6" ht="15" customHeight="1" thickBot="1" x14ac:dyDescent="0.3">
      <c r="A40" s="16" t="s">
        <v>110</v>
      </c>
      <c r="B40" s="17" t="s">
        <v>111</v>
      </c>
      <c r="C40" s="18" t="s">
        <v>34</v>
      </c>
      <c r="D40" s="18" t="s">
        <v>209</v>
      </c>
      <c r="E40" s="48">
        <v>43647</v>
      </c>
      <c r="F40" s="60" t="s">
        <v>325</v>
      </c>
    </row>
    <row r="41" spans="1:6" ht="15" customHeight="1" thickBot="1" x14ac:dyDescent="0.3">
      <c r="A41" s="19" t="s">
        <v>112</v>
      </c>
      <c r="B41" s="20" t="s">
        <v>113</v>
      </c>
      <c r="C41" s="21">
        <v>1900</v>
      </c>
      <c r="D41" s="21" t="s">
        <v>209</v>
      </c>
      <c r="E41" s="49">
        <v>43647</v>
      </c>
      <c r="F41" s="60" t="s">
        <v>325</v>
      </c>
    </row>
    <row r="42" spans="1:6" ht="15" customHeight="1" thickBot="1" x14ac:dyDescent="0.3">
      <c r="A42" s="16" t="s">
        <v>296</v>
      </c>
      <c r="B42" s="17" t="s">
        <v>298</v>
      </c>
      <c r="C42" s="23">
        <v>2250</v>
      </c>
      <c r="D42" s="23" t="s">
        <v>209</v>
      </c>
      <c r="E42" s="48">
        <v>44637</v>
      </c>
      <c r="F42" s="60" t="s">
        <v>325</v>
      </c>
    </row>
    <row r="43" spans="1:6" ht="15" customHeight="1" thickBot="1" x14ac:dyDescent="0.3">
      <c r="A43" s="19" t="s">
        <v>297</v>
      </c>
      <c r="B43" s="20" t="s">
        <v>299</v>
      </c>
      <c r="C43" s="21">
        <v>2250</v>
      </c>
      <c r="D43" s="21" t="s">
        <v>209</v>
      </c>
      <c r="E43" s="49">
        <v>44637</v>
      </c>
      <c r="F43" s="60" t="s">
        <v>325</v>
      </c>
    </row>
    <row r="44" spans="1:6" ht="15" customHeight="1" thickBot="1" x14ac:dyDescent="0.3">
      <c r="A44" s="16" t="s">
        <v>114</v>
      </c>
      <c r="B44" s="17" t="s">
        <v>115</v>
      </c>
      <c r="C44" s="23">
        <v>700</v>
      </c>
      <c r="D44" s="23" t="s">
        <v>209</v>
      </c>
      <c r="E44" s="48">
        <v>43647</v>
      </c>
      <c r="F44" s="60" t="s">
        <v>325</v>
      </c>
    </row>
    <row r="45" spans="1:6" ht="15" customHeight="1" thickBot="1" x14ac:dyDescent="0.3">
      <c r="A45" s="16" t="s">
        <v>116</v>
      </c>
      <c r="B45" s="17" t="s">
        <v>117</v>
      </c>
      <c r="C45" s="23">
        <v>525</v>
      </c>
      <c r="D45" s="23" t="s">
        <v>209</v>
      </c>
      <c r="E45" s="48">
        <v>43647</v>
      </c>
      <c r="F45" s="60" t="s">
        <v>325</v>
      </c>
    </row>
    <row r="46" spans="1:6" ht="15" customHeight="1" thickBot="1" x14ac:dyDescent="0.3">
      <c r="A46" s="24" t="s">
        <v>118</v>
      </c>
      <c r="B46" s="25" t="s">
        <v>119</v>
      </c>
      <c r="C46" s="27">
        <v>400</v>
      </c>
      <c r="D46" s="27" t="s">
        <v>209</v>
      </c>
      <c r="E46" s="49">
        <v>43647</v>
      </c>
      <c r="F46" s="60" t="s">
        <v>325</v>
      </c>
    </row>
    <row r="47" spans="1:6" ht="15" customHeight="1" thickBot="1" x14ac:dyDescent="0.3">
      <c r="A47" s="16" t="s">
        <v>120</v>
      </c>
      <c r="B47" s="17" t="s">
        <v>121</v>
      </c>
      <c r="C47" s="23">
        <v>175</v>
      </c>
      <c r="D47" s="23" t="s">
        <v>209</v>
      </c>
      <c r="E47" s="48">
        <v>43647</v>
      </c>
      <c r="F47" s="60" t="s">
        <v>325</v>
      </c>
    </row>
    <row r="48" spans="1:6" ht="15" customHeight="1" thickBot="1" x14ac:dyDescent="0.3">
      <c r="A48" s="19" t="s">
        <v>122</v>
      </c>
      <c r="B48" s="20" t="s">
        <v>123</v>
      </c>
      <c r="C48" s="21">
        <v>175</v>
      </c>
      <c r="D48" s="21" t="s">
        <v>209</v>
      </c>
      <c r="E48" s="49">
        <v>43647</v>
      </c>
      <c r="F48" s="60" t="s">
        <v>325</v>
      </c>
    </row>
    <row r="49" spans="1:6" ht="15" customHeight="1" thickBot="1" x14ac:dyDescent="0.3">
      <c r="A49" s="16" t="s">
        <v>124</v>
      </c>
      <c r="B49" s="17" t="s">
        <v>125</v>
      </c>
      <c r="C49" s="23">
        <v>625</v>
      </c>
      <c r="D49" s="23" t="s">
        <v>209</v>
      </c>
      <c r="E49" s="48">
        <v>43647</v>
      </c>
      <c r="F49" s="60" t="s">
        <v>325</v>
      </c>
    </row>
    <row r="50" spans="1:6" ht="15" customHeight="1" thickBot="1" x14ac:dyDescent="0.3">
      <c r="A50" s="19" t="s">
        <v>126</v>
      </c>
      <c r="B50" s="20" t="s">
        <v>127</v>
      </c>
      <c r="C50" s="21">
        <v>1400</v>
      </c>
      <c r="D50" s="21" t="s">
        <v>209</v>
      </c>
      <c r="E50" s="49">
        <v>43647</v>
      </c>
      <c r="F50" s="60" t="s">
        <v>325</v>
      </c>
    </row>
    <row r="51" spans="1:6" ht="15" customHeight="1" thickBot="1" x14ac:dyDescent="0.3">
      <c r="A51" s="16" t="s">
        <v>128</v>
      </c>
      <c r="B51" s="17" t="s">
        <v>129</v>
      </c>
      <c r="C51" s="23">
        <v>600</v>
      </c>
      <c r="D51" s="23" t="s">
        <v>209</v>
      </c>
      <c r="E51" s="48">
        <v>43647</v>
      </c>
      <c r="F51" s="60" t="s">
        <v>325</v>
      </c>
    </row>
    <row r="52" spans="1:6" ht="15" customHeight="1" thickBot="1" x14ac:dyDescent="0.3">
      <c r="A52" s="19" t="s">
        <v>130</v>
      </c>
      <c r="B52" s="20" t="s">
        <v>131</v>
      </c>
      <c r="C52" s="21">
        <v>350</v>
      </c>
      <c r="D52" s="21" t="s">
        <v>209</v>
      </c>
      <c r="E52" s="49">
        <v>43647</v>
      </c>
      <c r="F52" s="60" t="s">
        <v>325</v>
      </c>
    </row>
    <row r="53" spans="1:6" ht="15" customHeight="1" thickBot="1" x14ac:dyDescent="0.3">
      <c r="A53" s="16" t="s">
        <v>132</v>
      </c>
      <c r="B53" s="17" t="s">
        <v>133</v>
      </c>
      <c r="C53" s="23">
        <v>350</v>
      </c>
      <c r="D53" s="23" t="s">
        <v>209</v>
      </c>
      <c r="E53" s="48">
        <v>43647</v>
      </c>
      <c r="F53" s="60" t="s">
        <v>325</v>
      </c>
    </row>
    <row r="54" spans="1:6" ht="15" customHeight="1" thickBot="1" x14ac:dyDescent="0.3">
      <c r="A54" s="24" t="s">
        <v>134</v>
      </c>
      <c r="B54" s="25" t="s">
        <v>135</v>
      </c>
      <c r="C54" s="27">
        <v>350</v>
      </c>
      <c r="D54" s="27" t="s">
        <v>209</v>
      </c>
      <c r="E54" s="49">
        <v>43647</v>
      </c>
      <c r="F54" s="60" t="s">
        <v>325</v>
      </c>
    </row>
    <row r="55" spans="1:6" ht="15" customHeight="1" thickBot="1" x14ac:dyDescent="0.3">
      <c r="A55" s="16" t="s">
        <v>136</v>
      </c>
      <c r="B55" s="17" t="s">
        <v>137</v>
      </c>
      <c r="C55" s="23">
        <v>4375</v>
      </c>
      <c r="D55" s="23" t="s">
        <v>209</v>
      </c>
      <c r="E55" s="48">
        <v>43647</v>
      </c>
      <c r="F55" s="60" t="s">
        <v>325</v>
      </c>
    </row>
    <row r="56" spans="1:6" ht="15" customHeight="1" thickBot="1" x14ac:dyDescent="0.3">
      <c r="A56" s="19" t="s">
        <v>138</v>
      </c>
      <c r="B56" s="20" t="s">
        <v>139</v>
      </c>
      <c r="C56" s="21">
        <v>1750</v>
      </c>
      <c r="D56" s="21" t="s">
        <v>209</v>
      </c>
      <c r="E56" s="49">
        <v>43647</v>
      </c>
      <c r="F56" s="60" t="s">
        <v>325</v>
      </c>
    </row>
    <row r="57" spans="1:6" ht="15" customHeight="1" thickBot="1" x14ac:dyDescent="0.3">
      <c r="A57" s="16" t="s">
        <v>140</v>
      </c>
      <c r="B57" s="17" t="s">
        <v>141</v>
      </c>
      <c r="C57" s="23">
        <v>80</v>
      </c>
      <c r="D57" s="23" t="s">
        <v>209</v>
      </c>
      <c r="E57" s="48">
        <v>43647</v>
      </c>
      <c r="F57" s="60" t="s">
        <v>325</v>
      </c>
    </row>
    <row r="58" spans="1:6" ht="15" customHeight="1" thickBot="1" x14ac:dyDescent="0.3">
      <c r="A58" s="19" t="s">
        <v>142</v>
      </c>
      <c r="B58" s="20" t="s">
        <v>143</v>
      </c>
      <c r="C58" s="22" t="s">
        <v>144</v>
      </c>
      <c r="D58" s="22" t="s">
        <v>209</v>
      </c>
      <c r="E58" s="49">
        <v>43647</v>
      </c>
      <c r="F58" s="60" t="s">
        <v>325</v>
      </c>
    </row>
    <row r="59" spans="1:6" ht="15" customHeight="1" thickBot="1" x14ac:dyDescent="0.3">
      <c r="A59" s="16" t="s">
        <v>145</v>
      </c>
      <c r="B59" s="17" t="s">
        <v>146</v>
      </c>
      <c r="C59" s="23">
        <v>5700</v>
      </c>
      <c r="D59" s="23" t="s">
        <v>209</v>
      </c>
      <c r="E59" s="48">
        <v>43647</v>
      </c>
      <c r="F59" s="60" t="s">
        <v>325</v>
      </c>
    </row>
    <row r="60" spans="1:6" ht="15" customHeight="1" thickBot="1" x14ac:dyDescent="0.3">
      <c r="A60" s="19" t="s">
        <v>147</v>
      </c>
      <c r="B60" s="20" t="s">
        <v>148</v>
      </c>
      <c r="C60" s="21">
        <v>3800</v>
      </c>
      <c r="D60" s="21" t="s">
        <v>209</v>
      </c>
      <c r="E60" s="49">
        <v>43647</v>
      </c>
      <c r="F60" s="60" t="s">
        <v>325</v>
      </c>
    </row>
    <row r="61" spans="1:6" ht="15" customHeight="1" thickBot="1" x14ac:dyDescent="0.3">
      <c r="A61" s="16" t="s">
        <v>149</v>
      </c>
      <c r="B61" s="17" t="s">
        <v>150</v>
      </c>
      <c r="C61" s="23">
        <v>2250</v>
      </c>
      <c r="D61" s="23" t="s">
        <v>209</v>
      </c>
      <c r="E61" s="48">
        <v>43647</v>
      </c>
      <c r="F61" s="60" t="s">
        <v>325</v>
      </c>
    </row>
    <row r="62" spans="1:6" ht="15" customHeight="1" thickBot="1" x14ac:dyDescent="0.3">
      <c r="A62" s="19" t="s">
        <v>151</v>
      </c>
      <c r="B62" s="20" t="s">
        <v>152</v>
      </c>
      <c r="C62" s="21">
        <v>700</v>
      </c>
      <c r="D62" s="21" t="s">
        <v>209</v>
      </c>
      <c r="E62" s="49">
        <v>43647</v>
      </c>
      <c r="F62" s="60" t="s">
        <v>325</v>
      </c>
    </row>
    <row r="63" spans="1:6" ht="15" customHeight="1" thickBot="1" x14ac:dyDescent="0.3">
      <c r="A63" s="16" t="s">
        <v>153</v>
      </c>
      <c r="B63" s="17" t="s">
        <v>154</v>
      </c>
      <c r="C63" s="23">
        <v>700</v>
      </c>
      <c r="D63" s="23" t="s">
        <v>209</v>
      </c>
      <c r="E63" s="48">
        <v>43647</v>
      </c>
      <c r="F63" s="60" t="s">
        <v>325</v>
      </c>
    </row>
    <row r="64" spans="1:6" ht="15" customHeight="1" thickBot="1" x14ac:dyDescent="0.3">
      <c r="A64" s="19" t="s">
        <v>155</v>
      </c>
      <c r="B64" s="20" t="s">
        <v>156</v>
      </c>
      <c r="C64" s="21">
        <v>350</v>
      </c>
      <c r="D64" s="21" t="s">
        <v>209</v>
      </c>
      <c r="E64" s="49">
        <v>43647</v>
      </c>
      <c r="F64" s="60" t="s">
        <v>325</v>
      </c>
    </row>
    <row r="65" spans="1:7" ht="15" customHeight="1" thickBot="1" x14ac:dyDescent="0.3">
      <c r="A65" s="16" t="s">
        <v>157</v>
      </c>
      <c r="B65" s="17" t="s">
        <v>158</v>
      </c>
      <c r="C65" s="23">
        <v>2250</v>
      </c>
      <c r="D65" s="23" t="s">
        <v>209</v>
      </c>
      <c r="E65" s="48">
        <v>43647</v>
      </c>
      <c r="F65" s="60" t="s">
        <v>325</v>
      </c>
    </row>
    <row r="66" spans="1:7" ht="15" customHeight="1" thickBot="1" x14ac:dyDescent="0.3">
      <c r="A66" s="19" t="s">
        <v>159</v>
      </c>
      <c r="B66" s="20" t="s">
        <v>280</v>
      </c>
      <c r="C66" s="21">
        <v>20</v>
      </c>
      <c r="D66" s="22" t="s">
        <v>210</v>
      </c>
      <c r="E66" s="49">
        <v>43647</v>
      </c>
      <c r="F66" s="60" t="s">
        <v>325</v>
      </c>
    </row>
    <row r="67" spans="1:7" ht="15" customHeight="1" thickBot="1" x14ac:dyDescent="0.3">
      <c r="A67" s="16" t="s">
        <v>160</v>
      </c>
      <c r="B67" s="17" t="s">
        <v>161</v>
      </c>
      <c r="C67" s="23">
        <v>5250</v>
      </c>
      <c r="D67" s="23" t="s">
        <v>209</v>
      </c>
      <c r="E67" s="48">
        <v>43647</v>
      </c>
      <c r="F67" s="60" t="s">
        <v>325</v>
      </c>
    </row>
    <row r="68" spans="1:7" ht="15" customHeight="1" thickBot="1" x14ac:dyDescent="0.3">
      <c r="A68" s="19" t="s">
        <v>162</v>
      </c>
      <c r="B68" s="20" t="s">
        <v>163</v>
      </c>
      <c r="C68" s="21">
        <v>350</v>
      </c>
      <c r="D68" s="21" t="s">
        <v>209</v>
      </c>
      <c r="E68" s="49">
        <v>43647</v>
      </c>
      <c r="F68" s="60" t="s">
        <v>325</v>
      </c>
    </row>
    <row r="69" spans="1:7" ht="15" customHeight="1" thickBot="1" x14ac:dyDescent="0.3">
      <c r="A69" s="16" t="s">
        <v>327</v>
      </c>
      <c r="B69" s="167" t="s">
        <v>328</v>
      </c>
      <c r="C69" s="168">
        <v>5000</v>
      </c>
      <c r="D69" s="21" t="s">
        <v>330</v>
      </c>
      <c r="E69" s="49">
        <v>44927</v>
      </c>
      <c r="F69" s="60" t="s">
        <v>325</v>
      </c>
    </row>
    <row r="70" spans="1:7" ht="15" customHeight="1" thickBot="1" x14ac:dyDescent="0.3">
      <c r="A70" s="30" t="s">
        <v>165</v>
      </c>
      <c r="B70" s="31" t="s">
        <v>208</v>
      </c>
      <c r="C70" s="32" t="s">
        <v>165</v>
      </c>
      <c r="D70" s="32" t="s">
        <v>165</v>
      </c>
      <c r="E70" s="50" t="s">
        <v>165</v>
      </c>
      <c r="F70" s="60"/>
    </row>
    <row r="71" spans="1:7" ht="15" customHeight="1" thickBot="1" x14ac:dyDescent="0.3">
      <c r="A71" s="16" t="s">
        <v>166</v>
      </c>
      <c r="B71" s="28" t="s">
        <v>167</v>
      </c>
      <c r="C71" s="52">
        <v>0.52</v>
      </c>
      <c r="D71" s="18" t="s">
        <v>211</v>
      </c>
      <c r="E71" s="48">
        <v>43647</v>
      </c>
      <c r="F71" s="60" t="s">
        <v>325</v>
      </c>
    </row>
    <row r="72" spans="1:7" ht="15" customHeight="1" thickBot="1" x14ac:dyDescent="0.3">
      <c r="A72" s="19" t="s">
        <v>168</v>
      </c>
      <c r="B72" s="29" t="s">
        <v>239</v>
      </c>
      <c r="C72" s="39">
        <v>0.03</v>
      </c>
      <c r="D72" s="47" t="s">
        <v>211</v>
      </c>
      <c r="E72" s="49">
        <v>43647</v>
      </c>
      <c r="F72" s="60" t="s">
        <v>325</v>
      </c>
    </row>
    <row r="73" spans="1:7" ht="15" customHeight="1" thickBot="1" x14ac:dyDescent="0.3">
      <c r="A73" s="30" t="s">
        <v>165</v>
      </c>
      <c r="B73" s="31" t="s">
        <v>324</v>
      </c>
      <c r="C73" s="32" t="s">
        <v>165</v>
      </c>
      <c r="D73" s="32" t="s">
        <v>165</v>
      </c>
      <c r="E73" s="50" t="s">
        <v>165</v>
      </c>
      <c r="F73" s="60"/>
      <c r="G73" s="90"/>
    </row>
    <row r="74" spans="1:7" ht="15" customHeight="1" thickBot="1" x14ac:dyDescent="0.3">
      <c r="A74" s="24" t="s">
        <v>169</v>
      </c>
      <c r="B74" s="33" t="s">
        <v>170</v>
      </c>
      <c r="C74" s="53">
        <v>2.52</v>
      </c>
      <c r="D74" s="22" t="s">
        <v>212</v>
      </c>
      <c r="E74" s="49">
        <v>44743</v>
      </c>
      <c r="F74" s="60" t="s">
        <v>325</v>
      </c>
    </row>
    <row r="75" spans="1:7" ht="15" customHeight="1" thickBot="1" x14ac:dyDescent="0.3">
      <c r="A75" s="16" t="s">
        <v>171</v>
      </c>
      <c r="B75" s="34" t="s">
        <v>172</v>
      </c>
      <c r="C75" s="54">
        <v>13300</v>
      </c>
      <c r="D75" s="18" t="s">
        <v>212</v>
      </c>
      <c r="E75" s="48">
        <v>44743</v>
      </c>
      <c r="F75" s="60" t="s">
        <v>325</v>
      </c>
    </row>
    <row r="76" spans="1:7" ht="15" customHeight="1" thickBot="1" x14ac:dyDescent="0.3">
      <c r="A76" s="24" t="s">
        <v>173</v>
      </c>
      <c r="B76" s="33" t="s">
        <v>174</v>
      </c>
      <c r="C76" s="53">
        <v>11000</v>
      </c>
      <c r="D76" s="26" t="s">
        <v>212</v>
      </c>
      <c r="E76" s="49">
        <v>44743</v>
      </c>
      <c r="F76" s="60" t="s">
        <v>325</v>
      </c>
    </row>
    <row r="77" spans="1:7" ht="15" customHeight="1" thickBot="1" x14ac:dyDescent="0.3">
      <c r="A77" s="16" t="s">
        <v>175</v>
      </c>
      <c r="B77" s="34" t="s">
        <v>176</v>
      </c>
      <c r="C77" s="54">
        <v>8600</v>
      </c>
      <c r="D77" s="18" t="s">
        <v>212</v>
      </c>
      <c r="E77" s="48">
        <v>44743</v>
      </c>
      <c r="F77" s="60" t="s">
        <v>325</v>
      </c>
    </row>
    <row r="78" spans="1:7" ht="15" customHeight="1" thickBot="1" x14ac:dyDescent="0.3">
      <c r="A78" s="24" t="s">
        <v>177</v>
      </c>
      <c r="B78" s="33" t="s">
        <v>240</v>
      </c>
      <c r="C78" s="53">
        <v>4500</v>
      </c>
      <c r="D78" s="26" t="s">
        <v>212</v>
      </c>
      <c r="E78" s="49">
        <v>44743</v>
      </c>
      <c r="F78" s="60" t="s">
        <v>325</v>
      </c>
    </row>
    <row r="79" spans="1:7" ht="15" customHeight="1" thickBot="1" x14ac:dyDescent="0.3">
      <c r="A79" s="16" t="s">
        <v>178</v>
      </c>
      <c r="B79" s="34" t="s">
        <v>242</v>
      </c>
      <c r="C79" s="165" t="s">
        <v>322</v>
      </c>
      <c r="D79" s="18" t="s">
        <v>212</v>
      </c>
      <c r="E79" s="48">
        <v>44743</v>
      </c>
      <c r="F79" s="60" t="s">
        <v>325</v>
      </c>
    </row>
    <row r="80" spans="1:7" ht="15" customHeight="1" thickBot="1" x14ac:dyDescent="0.3">
      <c r="A80" s="30" t="s">
        <v>165</v>
      </c>
      <c r="B80" s="31" t="s">
        <v>359</v>
      </c>
      <c r="C80" s="32" t="s">
        <v>165</v>
      </c>
      <c r="D80" s="32" t="s">
        <v>165</v>
      </c>
      <c r="E80" s="50" t="s">
        <v>165</v>
      </c>
      <c r="F80" s="60"/>
      <c r="G80" s="89" t="s">
        <v>277</v>
      </c>
    </row>
    <row r="81" spans="1:7" ht="15" customHeight="1" thickBot="1" x14ac:dyDescent="0.3">
      <c r="A81" s="16" t="s">
        <v>179</v>
      </c>
      <c r="B81" s="34" t="s">
        <v>170</v>
      </c>
      <c r="C81" s="53">
        <v>2.31</v>
      </c>
      <c r="D81" s="18" t="s">
        <v>211</v>
      </c>
      <c r="E81" s="48">
        <v>45474</v>
      </c>
      <c r="F81" s="60" t="s">
        <v>325</v>
      </c>
    </row>
    <row r="82" spans="1:7" ht="15" customHeight="1" thickBot="1" x14ac:dyDescent="0.3">
      <c r="A82" s="19" t="s">
        <v>180</v>
      </c>
      <c r="B82" s="35" t="s">
        <v>172</v>
      </c>
      <c r="C82" s="53">
        <v>10200</v>
      </c>
      <c r="D82" s="22" t="s">
        <v>212</v>
      </c>
      <c r="E82" s="49">
        <v>45474</v>
      </c>
      <c r="F82" s="60" t="s">
        <v>325</v>
      </c>
    </row>
    <row r="83" spans="1:7" ht="15" customHeight="1" thickBot="1" x14ac:dyDescent="0.3">
      <c r="A83" s="16" t="s">
        <v>181</v>
      </c>
      <c r="B83" s="34" t="s">
        <v>174</v>
      </c>
      <c r="C83" s="53">
        <v>7000</v>
      </c>
      <c r="D83" s="18" t="s">
        <v>212</v>
      </c>
      <c r="E83" s="48">
        <v>45474</v>
      </c>
      <c r="F83" s="60" t="s">
        <v>325</v>
      </c>
    </row>
    <row r="84" spans="1:7" ht="15" customHeight="1" thickBot="1" x14ac:dyDescent="0.3">
      <c r="A84" s="24" t="s">
        <v>182</v>
      </c>
      <c r="B84" s="33" t="s">
        <v>176</v>
      </c>
      <c r="C84" s="53">
        <v>6100</v>
      </c>
      <c r="D84" s="26" t="s">
        <v>212</v>
      </c>
      <c r="E84" s="49">
        <v>45474</v>
      </c>
      <c r="F84" s="60" t="s">
        <v>325</v>
      </c>
    </row>
    <row r="85" spans="1:7" ht="15" customHeight="1" thickBot="1" x14ac:dyDescent="0.3">
      <c r="A85" s="16" t="s">
        <v>183</v>
      </c>
      <c r="B85" s="34" t="s">
        <v>240</v>
      </c>
      <c r="C85" s="53">
        <v>6000</v>
      </c>
      <c r="D85" s="18" t="s">
        <v>212</v>
      </c>
      <c r="E85" s="48">
        <v>45474</v>
      </c>
      <c r="F85" s="60" t="s">
        <v>325</v>
      </c>
    </row>
    <row r="86" spans="1:7" ht="15" customHeight="1" thickBot="1" x14ac:dyDescent="0.3">
      <c r="A86" s="24" t="s">
        <v>184</v>
      </c>
      <c r="B86" s="33" t="s">
        <v>241</v>
      </c>
      <c r="C86" s="166" t="s">
        <v>322</v>
      </c>
      <c r="D86" s="26" t="s">
        <v>212</v>
      </c>
      <c r="E86" s="49">
        <v>45474</v>
      </c>
      <c r="F86" s="60" t="s">
        <v>325</v>
      </c>
    </row>
    <row r="87" spans="1:7" ht="15" customHeight="1" thickBot="1" x14ac:dyDescent="0.3">
      <c r="A87" s="37" t="s">
        <v>185</v>
      </c>
      <c r="B87" s="38" t="s">
        <v>323</v>
      </c>
      <c r="C87" s="56">
        <v>0.01</v>
      </c>
      <c r="D87" s="57" t="s">
        <v>217</v>
      </c>
      <c r="E87" s="37"/>
      <c r="F87" s="60"/>
      <c r="G87" s="89" t="s">
        <v>277</v>
      </c>
    </row>
    <row r="88" spans="1:7" ht="15" customHeight="1" thickBot="1" x14ac:dyDescent="0.3">
      <c r="A88" s="37" t="s">
        <v>186</v>
      </c>
      <c r="B88" s="38" t="s">
        <v>286</v>
      </c>
      <c r="C88" s="55">
        <v>260</v>
      </c>
      <c r="D88" s="32" t="s">
        <v>218</v>
      </c>
      <c r="E88" s="38"/>
      <c r="F88" s="60"/>
    </row>
    <row r="89" spans="1:7" ht="15" customHeight="1" thickBot="1" x14ac:dyDescent="0.3">
      <c r="A89" s="37" t="s">
        <v>186</v>
      </c>
      <c r="B89" s="38" t="s">
        <v>284</v>
      </c>
      <c r="C89" s="55">
        <v>363</v>
      </c>
      <c r="D89" s="36" t="s">
        <v>218</v>
      </c>
      <c r="E89" s="36"/>
      <c r="F89" s="60"/>
    </row>
    <row r="90" spans="1:7" ht="15" customHeight="1" thickBot="1" x14ac:dyDescent="0.3">
      <c r="A90" s="30" t="s">
        <v>165</v>
      </c>
      <c r="B90" s="31" t="s">
        <v>337</v>
      </c>
      <c r="C90" s="32" t="s">
        <v>165</v>
      </c>
      <c r="D90" s="32" t="s">
        <v>165</v>
      </c>
      <c r="E90" s="50" t="s">
        <v>165</v>
      </c>
      <c r="F90" s="60"/>
    </row>
    <row r="91" spans="1:7" ht="15" customHeight="1" thickBot="1" x14ac:dyDescent="0.3">
      <c r="A91" s="19" t="s">
        <v>187</v>
      </c>
      <c r="B91" s="35" t="s">
        <v>188</v>
      </c>
      <c r="C91" s="58">
        <v>1076.22</v>
      </c>
      <c r="D91" s="22" t="s">
        <v>212</v>
      </c>
      <c r="E91" s="49">
        <v>45108</v>
      </c>
      <c r="F91" s="60" t="s">
        <v>325</v>
      </c>
      <c r="G91" s="88" t="s">
        <v>338</v>
      </c>
    </row>
    <row r="92" spans="1:7" ht="15" customHeight="1" thickBot="1" x14ac:dyDescent="0.3">
      <c r="A92" s="16" t="s">
        <v>189</v>
      </c>
      <c r="B92" s="34" t="s">
        <v>190</v>
      </c>
      <c r="C92" s="54">
        <v>747.27</v>
      </c>
      <c r="D92" s="18" t="s">
        <v>212</v>
      </c>
      <c r="E92" s="48">
        <v>45108</v>
      </c>
      <c r="F92" s="60" t="s">
        <v>325</v>
      </c>
      <c r="G92" s="88" t="s">
        <v>338</v>
      </c>
    </row>
    <row r="93" spans="1:7" ht="15" customHeight="1" thickBot="1" x14ac:dyDescent="0.3">
      <c r="A93" s="19" t="s">
        <v>191</v>
      </c>
      <c r="B93" s="35" t="s">
        <v>192</v>
      </c>
      <c r="C93" s="58">
        <v>650.59</v>
      </c>
      <c r="D93" s="22" t="s">
        <v>212</v>
      </c>
      <c r="E93" s="49">
        <v>45108</v>
      </c>
      <c r="F93" s="60" t="s">
        <v>325</v>
      </c>
      <c r="G93" s="88" t="s">
        <v>338</v>
      </c>
    </row>
    <row r="94" spans="1:7" ht="15" customHeight="1" thickBot="1" x14ac:dyDescent="0.3">
      <c r="A94" s="16" t="s">
        <v>193</v>
      </c>
      <c r="B94" s="34" t="s">
        <v>194</v>
      </c>
      <c r="C94" s="54">
        <v>635.55999999999995</v>
      </c>
      <c r="D94" s="18" t="s">
        <v>212</v>
      </c>
      <c r="E94" s="48">
        <v>45108</v>
      </c>
      <c r="F94" s="60" t="s">
        <v>325</v>
      </c>
      <c r="G94" s="88" t="s">
        <v>338</v>
      </c>
    </row>
    <row r="95" spans="1:7" ht="15" customHeight="1" thickBot="1" x14ac:dyDescent="0.3">
      <c r="A95" s="19" t="s">
        <v>195</v>
      </c>
      <c r="B95" s="35" t="s">
        <v>196</v>
      </c>
      <c r="C95" s="58">
        <v>385.19</v>
      </c>
      <c r="D95" s="22" t="s">
        <v>212</v>
      </c>
      <c r="E95" s="49">
        <v>45108</v>
      </c>
      <c r="F95" s="60" t="s">
        <v>325</v>
      </c>
      <c r="G95" s="88" t="s">
        <v>338</v>
      </c>
    </row>
    <row r="96" spans="1:7" ht="15" customHeight="1" thickBot="1" x14ac:dyDescent="0.3">
      <c r="A96" s="30" t="s">
        <v>165</v>
      </c>
      <c r="B96" s="31" t="s">
        <v>238</v>
      </c>
      <c r="C96" s="32" t="s">
        <v>165</v>
      </c>
      <c r="D96" s="32" t="s">
        <v>165</v>
      </c>
      <c r="E96" s="50" t="s">
        <v>165</v>
      </c>
      <c r="F96" s="60"/>
      <c r="G96" s="89" t="s">
        <v>277</v>
      </c>
    </row>
    <row r="97" spans="1:14" ht="15" customHeight="1" thickBot="1" x14ac:dyDescent="0.3">
      <c r="A97" s="19" t="s">
        <v>197</v>
      </c>
      <c r="B97" s="35" t="s">
        <v>188</v>
      </c>
      <c r="C97" s="58">
        <v>53.81</v>
      </c>
      <c r="D97" s="22" t="s">
        <v>212</v>
      </c>
      <c r="E97" s="49">
        <v>44378</v>
      </c>
      <c r="F97" s="60" t="s">
        <v>325</v>
      </c>
      <c r="G97" s="88" t="s">
        <v>338</v>
      </c>
    </row>
    <row r="98" spans="1:14" ht="15" customHeight="1" thickBot="1" x14ac:dyDescent="0.3">
      <c r="A98" s="16" t="s">
        <v>197</v>
      </c>
      <c r="B98" s="34" t="s">
        <v>190</v>
      </c>
      <c r="C98" s="54">
        <v>37.36</v>
      </c>
      <c r="D98" s="18" t="s">
        <v>212</v>
      </c>
      <c r="E98" s="48">
        <v>44378</v>
      </c>
      <c r="F98" s="60" t="s">
        <v>325</v>
      </c>
      <c r="G98" s="88" t="s">
        <v>338</v>
      </c>
    </row>
    <row r="99" spans="1:14" ht="15" customHeight="1" thickBot="1" x14ac:dyDescent="0.3">
      <c r="A99" s="19" t="s">
        <v>197</v>
      </c>
      <c r="B99" s="35" t="s">
        <v>192</v>
      </c>
      <c r="C99" s="58">
        <v>32.53</v>
      </c>
      <c r="D99" s="22" t="s">
        <v>212</v>
      </c>
      <c r="E99" s="49">
        <v>44378</v>
      </c>
      <c r="F99" s="60" t="s">
        <v>325</v>
      </c>
      <c r="G99" s="88" t="s">
        <v>338</v>
      </c>
    </row>
    <row r="100" spans="1:14" ht="15" customHeight="1" thickBot="1" x14ac:dyDescent="0.3">
      <c r="A100" s="16" t="s">
        <v>197</v>
      </c>
      <c r="B100" s="34" t="s">
        <v>194</v>
      </c>
      <c r="C100" s="54">
        <v>31.78</v>
      </c>
      <c r="D100" s="18" t="s">
        <v>212</v>
      </c>
      <c r="E100" s="48">
        <v>44378</v>
      </c>
      <c r="F100" s="60" t="s">
        <v>325</v>
      </c>
      <c r="G100" s="88" t="s">
        <v>338</v>
      </c>
    </row>
    <row r="101" spans="1:14" ht="15" customHeight="1" thickBot="1" x14ac:dyDescent="0.3">
      <c r="A101" s="19" t="s">
        <v>197</v>
      </c>
      <c r="B101" s="35" t="s">
        <v>196</v>
      </c>
      <c r="C101" s="58">
        <v>19.260000000000002</v>
      </c>
      <c r="D101" s="22" t="s">
        <v>212</v>
      </c>
      <c r="E101" s="49">
        <v>44378</v>
      </c>
      <c r="F101" s="60" t="s">
        <v>325</v>
      </c>
      <c r="G101" s="88" t="s">
        <v>338</v>
      </c>
    </row>
    <row r="102" spans="1:14" ht="15" customHeight="1" thickBot="1" x14ac:dyDescent="0.3">
      <c r="A102" s="30" t="s">
        <v>165</v>
      </c>
      <c r="B102" s="31" t="s">
        <v>260</v>
      </c>
      <c r="C102" s="32" t="s">
        <v>165</v>
      </c>
      <c r="D102" s="32" t="s">
        <v>165</v>
      </c>
      <c r="E102" s="50" t="s">
        <v>165</v>
      </c>
      <c r="F102" s="60"/>
    </row>
    <row r="103" spans="1:14" ht="15" customHeight="1" thickBot="1" x14ac:dyDescent="0.3">
      <c r="A103" s="19" t="s">
        <v>198</v>
      </c>
      <c r="B103" s="35" t="s">
        <v>199</v>
      </c>
      <c r="C103" s="58">
        <v>10090.219999999999</v>
      </c>
      <c r="D103" s="22" t="s">
        <v>212</v>
      </c>
      <c r="E103" s="49">
        <v>43831</v>
      </c>
      <c r="F103" s="60" t="s">
        <v>342</v>
      </c>
      <c r="G103" s="88" t="s">
        <v>338</v>
      </c>
    </row>
    <row r="104" spans="1:14" ht="15" customHeight="1" thickBot="1" x14ac:dyDescent="0.3">
      <c r="A104" s="16" t="s">
        <v>198</v>
      </c>
      <c r="B104" s="34" t="s">
        <v>200</v>
      </c>
      <c r="C104" s="54">
        <v>7062.74</v>
      </c>
      <c r="D104" s="18" t="s">
        <v>212</v>
      </c>
      <c r="E104" s="49">
        <v>43831</v>
      </c>
      <c r="F104" s="60" t="s">
        <v>342</v>
      </c>
      <c r="G104" s="88" t="s">
        <v>338</v>
      </c>
    </row>
    <row r="105" spans="1:14" ht="15" customHeight="1" thickBot="1" x14ac:dyDescent="0.3">
      <c r="A105" s="19" t="s">
        <v>198</v>
      </c>
      <c r="B105" s="35" t="s">
        <v>201</v>
      </c>
      <c r="C105" s="58">
        <v>3743.74</v>
      </c>
      <c r="D105" s="22" t="s">
        <v>212</v>
      </c>
      <c r="E105" s="49">
        <v>43831</v>
      </c>
      <c r="F105" s="60" t="s">
        <v>342</v>
      </c>
      <c r="G105" s="88" t="s">
        <v>338</v>
      </c>
    </row>
    <row r="106" spans="1:14" ht="15" customHeight="1" thickBot="1" x14ac:dyDescent="0.3">
      <c r="A106" s="16" t="s">
        <v>198</v>
      </c>
      <c r="B106" s="34" t="s">
        <v>202</v>
      </c>
      <c r="C106" s="54">
        <v>10.78</v>
      </c>
      <c r="D106" s="18" t="s">
        <v>213</v>
      </c>
      <c r="E106" s="49">
        <v>43831</v>
      </c>
      <c r="F106" s="60" t="s">
        <v>342</v>
      </c>
      <c r="G106" s="88" t="s">
        <v>338</v>
      </c>
    </row>
    <row r="107" spans="1:14" ht="15" customHeight="1" thickBot="1" x14ac:dyDescent="0.3">
      <c r="A107" s="19" t="s">
        <v>198</v>
      </c>
      <c r="B107" s="35" t="s">
        <v>203</v>
      </c>
      <c r="C107" s="58">
        <v>1110.5</v>
      </c>
      <c r="D107" s="39" t="s">
        <v>214</v>
      </c>
      <c r="E107" s="49">
        <v>43831</v>
      </c>
      <c r="F107" s="60" t="s">
        <v>342</v>
      </c>
      <c r="G107" s="88" t="s">
        <v>338</v>
      </c>
    </row>
    <row r="108" spans="1:14" ht="15" customHeight="1" thickBot="1" x14ac:dyDescent="0.3">
      <c r="A108" s="30" t="s">
        <v>165</v>
      </c>
      <c r="B108" s="31" t="s">
        <v>339</v>
      </c>
      <c r="C108" s="32" t="s">
        <v>165</v>
      </c>
      <c r="D108" s="32" t="s">
        <v>165</v>
      </c>
      <c r="E108" s="50" t="s">
        <v>165</v>
      </c>
      <c r="F108" s="60"/>
    </row>
    <row r="109" spans="1:14" ht="15" customHeight="1" thickBot="1" x14ac:dyDescent="0.3">
      <c r="A109" s="19" t="s">
        <v>204</v>
      </c>
      <c r="B109" s="29" t="s">
        <v>285</v>
      </c>
      <c r="C109" s="58">
        <v>36900</v>
      </c>
      <c r="D109" s="22" t="s">
        <v>215</v>
      </c>
      <c r="E109" s="49">
        <v>43647</v>
      </c>
      <c r="F109" s="60" t="s">
        <v>259</v>
      </c>
    </row>
    <row r="110" spans="1:14" ht="15" customHeight="1" thickBot="1" x14ac:dyDescent="0.3">
      <c r="A110" s="16" t="s">
        <v>204</v>
      </c>
      <c r="B110" s="28" t="s">
        <v>287</v>
      </c>
      <c r="C110" s="54">
        <v>19200</v>
      </c>
      <c r="D110" s="18" t="s">
        <v>215</v>
      </c>
      <c r="E110" s="48">
        <v>43647</v>
      </c>
      <c r="F110" s="60" t="s">
        <v>259</v>
      </c>
    </row>
    <row r="111" spans="1:14" ht="15" customHeight="1" thickBot="1" x14ac:dyDescent="0.3">
      <c r="A111" s="37" t="s">
        <v>205</v>
      </c>
      <c r="B111" s="38" t="s">
        <v>206</v>
      </c>
      <c r="C111" s="36" t="s">
        <v>207</v>
      </c>
      <c r="D111" s="36" t="s">
        <v>207</v>
      </c>
      <c r="E111" s="36"/>
      <c r="F111" s="60" t="s">
        <v>244</v>
      </c>
    </row>
    <row r="112" spans="1:14" ht="15" customHeight="1" thickBot="1" x14ac:dyDescent="0.3">
      <c r="A112" s="37" t="s">
        <v>345</v>
      </c>
      <c r="B112" s="38" t="s">
        <v>348</v>
      </c>
      <c r="C112" s="36" t="s">
        <v>343</v>
      </c>
      <c r="D112" s="36" t="s">
        <v>344</v>
      </c>
      <c r="E112" s="179">
        <v>45281</v>
      </c>
      <c r="F112" s="60"/>
      <c r="G112" s="333" t="s">
        <v>346</v>
      </c>
      <c r="H112" s="334"/>
      <c r="I112" s="334"/>
      <c r="J112" s="334"/>
      <c r="K112" s="334"/>
      <c r="L112" s="334"/>
      <c r="M112" s="334"/>
      <c r="N112" s="334"/>
    </row>
    <row r="113" spans="1:9" ht="15" hidden="1" customHeight="1" thickBot="1" x14ac:dyDescent="0.3">
      <c r="B113" s="38" t="s">
        <v>286</v>
      </c>
      <c r="G113" s="190"/>
      <c r="H113" s="190"/>
      <c r="I113" s="190"/>
    </row>
    <row r="114" spans="1:9" ht="15" hidden="1" customHeight="1" thickBot="1" x14ac:dyDescent="0.3">
      <c r="B114" s="38" t="s">
        <v>284</v>
      </c>
      <c r="G114" s="190"/>
      <c r="H114" s="190"/>
      <c r="I114" s="190"/>
    </row>
    <row r="115" spans="1:9" ht="15" hidden="1" customHeight="1" thickBot="1" x14ac:dyDescent="0.3">
      <c r="B115" s="29" t="s">
        <v>285</v>
      </c>
      <c r="G115" s="190"/>
      <c r="H115" s="190"/>
      <c r="I115" s="190"/>
    </row>
    <row r="116" spans="1:9" ht="15" hidden="1" customHeight="1" thickBot="1" x14ac:dyDescent="0.3">
      <c r="B116" s="28" t="s">
        <v>287</v>
      </c>
      <c r="G116" s="190"/>
      <c r="H116" s="190"/>
      <c r="I116" s="190"/>
    </row>
    <row r="117" spans="1:9" ht="15" hidden="1" customHeight="1" thickBot="1" x14ac:dyDescent="0.3">
      <c r="B117" s="38" t="s">
        <v>206</v>
      </c>
      <c r="G117" s="190"/>
      <c r="H117" s="190"/>
      <c r="I117" s="190"/>
    </row>
    <row r="118" spans="1:9" ht="15" customHeight="1" x14ac:dyDescent="0.25">
      <c r="G118" s="191"/>
      <c r="H118" s="191"/>
      <c r="I118" s="191"/>
    </row>
    <row r="119" spans="1:9" ht="15" customHeight="1" x14ac:dyDescent="0.25">
      <c r="G119" s="189"/>
      <c r="H119" s="189"/>
      <c r="I119" s="189"/>
    </row>
    <row r="120" spans="1:9" ht="15" customHeight="1" x14ac:dyDescent="0.25">
      <c r="A120">
        <v>4</v>
      </c>
      <c r="B120" s="177" t="s">
        <v>336</v>
      </c>
    </row>
  </sheetData>
  <customSheetViews>
    <customSheetView guid="{4749C658-0300-4F51-B304-A54B28F6E9D8}" scale="115" showPageBreaks="1" fitToPage="1" printArea="1">
      <pane ySplit="1" topLeftCell="A67" activePane="bottomLeft" state="frozen"/>
      <selection pane="bottomLeft" sqref="A1:XFD1"/>
      <pageMargins left="0.25" right="0.25" top="0.25" bottom="0.25" header="0.3" footer="0.3"/>
      <pageSetup scale="97" fitToHeight="0" orientation="portrait" r:id="rId1"/>
    </customSheetView>
  </customSheetViews>
  <mergeCells count="1">
    <mergeCell ref="G112:N112"/>
  </mergeCells>
  <phoneticPr fontId="28" type="noConversion"/>
  <pageMargins left="0.25" right="0.25" top="0.25" bottom="0.25" header="0.3" footer="0.3"/>
  <pageSetup scale="97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E25"/>
  <sheetViews>
    <sheetView topLeftCell="F1" workbookViewId="0">
      <selection activeCell="F1" sqref="F1"/>
    </sheetView>
  </sheetViews>
  <sheetFormatPr defaultRowHeight="15" x14ac:dyDescent="0.25"/>
  <cols>
    <col min="1" max="1" width="39.85546875" bestFit="1" customWidth="1"/>
    <col min="2" max="2" width="10.5703125" bestFit="1" customWidth="1"/>
    <col min="3" max="3" width="11.85546875" bestFit="1" customWidth="1"/>
    <col min="4" max="5" width="10.5703125" bestFit="1" customWidth="1"/>
  </cols>
  <sheetData>
    <row r="1" spans="1:5" x14ac:dyDescent="0.25">
      <c r="A1" s="211" t="s">
        <v>268</v>
      </c>
      <c r="B1" s="211"/>
      <c r="C1" s="211"/>
    </row>
    <row r="2" spans="1:5" x14ac:dyDescent="0.25">
      <c r="A2" s="211" t="s">
        <v>291</v>
      </c>
      <c r="B2" s="211"/>
      <c r="C2" s="211"/>
    </row>
    <row r="3" spans="1:5" x14ac:dyDescent="0.25">
      <c r="A3" s="211"/>
      <c r="B3" s="211"/>
      <c r="C3" s="211"/>
    </row>
    <row r="4" spans="1:5" ht="15.75" thickBot="1" x14ac:dyDescent="0.3">
      <c r="A4" s="68"/>
      <c r="B4" s="68"/>
      <c r="C4" s="68"/>
    </row>
    <row r="5" spans="1:5" ht="45.75" thickBot="1" x14ac:dyDescent="0.3">
      <c r="B5" s="69" t="s">
        <v>269</v>
      </c>
      <c r="C5" s="70" t="s">
        <v>270</v>
      </c>
    </row>
    <row r="6" spans="1:5" x14ac:dyDescent="0.25">
      <c r="A6" s="71" t="s">
        <v>300</v>
      </c>
      <c r="B6" s="72">
        <v>13005.66</v>
      </c>
      <c r="C6" s="73"/>
    </row>
    <row r="7" spans="1:5" ht="15.75" thickBot="1" x14ac:dyDescent="0.3">
      <c r="A7" s="104" t="s">
        <v>301</v>
      </c>
      <c r="B7" s="105">
        <v>13583.81</v>
      </c>
      <c r="C7" s="74">
        <f>B7/B6</f>
        <v>1.0444537224562229</v>
      </c>
    </row>
    <row r="9" spans="1:5" ht="15.75" thickBot="1" x14ac:dyDescent="0.3"/>
    <row r="10" spans="1:5" ht="45.75" thickBot="1" x14ac:dyDescent="0.3">
      <c r="A10" s="75" t="s">
        <v>28</v>
      </c>
      <c r="B10" s="76" t="s">
        <v>271</v>
      </c>
      <c r="C10" s="76" t="s">
        <v>292</v>
      </c>
      <c r="D10" s="76" t="s">
        <v>303</v>
      </c>
      <c r="E10" s="77" t="s">
        <v>302</v>
      </c>
    </row>
    <row r="11" spans="1:5" ht="15.75" thickBot="1" x14ac:dyDescent="0.3">
      <c r="A11" s="78" t="s">
        <v>261</v>
      </c>
      <c r="B11" s="72"/>
      <c r="C11" s="73"/>
      <c r="D11" s="73"/>
      <c r="E11" s="68"/>
    </row>
    <row r="12" spans="1:5" ht="15.75" thickBot="1" x14ac:dyDescent="0.3">
      <c r="A12" s="79" t="s">
        <v>262</v>
      </c>
      <c r="B12" s="80">
        <v>4027.5998974874174</v>
      </c>
      <c r="C12" s="80">
        <v>4236.04</v>
      </c>
      <c r="D12" s="80">
        <f>E12/2</f>
        <v>4424.3500000000004</v>
      </c>
      <c r="E12" s="81">
        <v>8848.7000000000007</v>
      </c>
    </row>
    <row r="13" spans="1:5" ht="15.75" thickBot="1" x14ac:dyDescent="0.3">
      <c r="A13" s="82" t="s">
        <v>263</v>
      </c>
      <c r="B13" s="83">
        <v>4027.5998974874174</v>
      </c>
      <c r="C13" s="83">
        <v>4236.04</v>
      </c>
      <c r="D13" s="80">
        <f>E12/2</f>
        <v>4424.3500000000004</v>
      </c>
    </row>
    <row r="14" spans="1:5" ht="15.75" thickBot="1" x14ac:dyDescent="0.3">
      <c r="A14" s="78" t="s">
        <v>264</v>
      </c>
      <c r="B14" s="84"/>
      <c r="C14" s="73"/>
      <c r="D14" s="73"/>
    </row>
    <row r="15" spans="1:5" ht="15.75" thickBot="1" x14ac:dyDescent="0.3">
      <c r="A15" s="79" t="s">
        <v>262</v>
      </c>
      <c r="B15" s="80">
        <v>2819.152380608532</v>
      </c>
      <c r="C15" s="80">
        <v>2695.05</v>
      </c>
      <c r="D15" s="80">
        <f>E15/2</f>
        <v>3096.86</v>
      </c>
      <c r="E15" s="81">
        <v>6193.72</v>
      </c>
    </row>
    <row r="16" spans="1:5" ht="15.75" thickBot="1" x14ac:dyDescent="0.3">
      <c r="A16" s="82" t="s">
        <v>263</v>
      </c>
      <c r="B16" s="83">
        <v>2819.152380608532</v>
      </c>
      <c r="C16" s="83">
        <v>2695.05</v>
      </c>
      <c r="D16" s="83">
        <f>E15/2</f>
        <v>3096.86</v>
      </c>
    </row>
    <row r="17" spans="1:5" ht="15.75" thickBot="1" x14ac:dyDescent="0.3">
      <c r="A17" s="78" t="s">
        <v>272</v>
      </c>
      <c r="B17" s="73"/>
      <c r="C17" s="73"/>
      <c r="D17" s="73"/>
    </row>
    <row r="18" spans="1:5" ht="15.75" thickBot="1" x14ac:dyDescent="0.3">
      <c r="A18" s="79" t="s">
        <v>262</v>
      </c>
      <c r="B18" s="80">
        <v>1494.3409895835055</v>
      </c>
      <c r="C18" s="80">
        <v>1571.68</v>
      </c>
      <c r="D18" s="80">
        <f>E18/2</f>
        <v>1641.55</v>
      </c>
      <c r="E18" s="81">
        <v>3283.1</v>
      </c>
    </row>
    <row r="19" spans="1:5" ht="15.75" thickBot="1" x14ac:dyDescent="0.3">
      <c r="A19" s="82" t="s">
        <v>263</v>
      </c>
      <c r="B19" s="83">
        <v>1494.3409895835055</v>
      </c>
      <c r="C19" s="83">
        <v>1571.68</v>
      </c>
      <c r="D19" s="83">
        <f>E18/2</f>
        <v>1641.55</v>
      </c>
    </row>
    <row r="20" spans="1:5" ht="15.75" thickBot="1" x14ac:dyDescent="0.3">
      <c r="A20" s="78" t="s">
        <v>265</v>
      </c>
      <c r="B20" s="73"/>
      <c r="C20" s="73"/>
      <c r="D20" s="73"/>
    </row>
    <row r="21" spans="1:5" ht="15.75" thickBot="1" x14ac:dyDescent="0.3">
      <c r="A21" s="79" t="s">
        <v>266</v>
      </c>
      <c r="B21" s="80">
        <v>4.3112866452740768</v>
      </c>
      <c r="C21" s="80">
        <v>4.53</v>
      </c>
      <c r="D21" s="80">
        <f>E21/2</f>
        <v>4.7300000000000004</v>
      </c>
      <c r="E21" s="81">
        <v>9.4600000000000009</v>
      </c>
    </row>
    <row r="22" spans="1:5" ht="15.75" thickBot="1" x14ac:dyDescent="0.3">
      <c r="A22" s="82" t="s">
        <v>263</v>
      </c>
      <c r="B22" s="83">
        <v>4.3112866452740768</v>
      </c>
      <c r="C22" s="83">
        <v>4.53</v>
      </c>
      <c r="D22" s="83">
        <f>E21/2</f>
        <v>4.7300000000000004</v>
      </c>
    </row>
    <row r="23" spans="1:5" ht="15.75" thickBot="1" x14ac:dyDescent="0.3">
      <c r="A23" s="78" t="s">
        <v>267</v>
      </c>
      <c r="B23" s="73"/>
      <c r="C23" s="73"/>
      <c r="D23" s="73"/>
      <c r="E23" s="62"/>
    </row>
    <row r="24" spans="1:5" ht="15.75" thickBot="1" x14ac:dyDescent="0.3">
      <c r="A24" s="79" t="s">
        <v>262</v>
      </c>
      <c r="B24" s="80">
        <v>443.26565157618876</v>
      </c>
      <c r="C24" s="80">
        <v>466.21</v>
      </c>
      <c r="D24" s="80">
        <f>E24/2</f>
        <v>486.93</v>
      </c>
      <c r="E24" s="81">
        <v>973.86</v>
      </c>
    </row>
    <row r="25" spans="1:5" ht="15.75" thickBot="1" x14ac:dyDescent="0.3">
      <c r="A25" s="82" t="s">
        <v>263</v>
      </c>
      <c r="B25" s="83">
        <v>443.26565157618876</v>
      </c>
      <c r="C25" s="83">
        <v>466.21</v>
      </c>
      <c r="D25" s="83">
        <f>E24/2</f>
        <v>486.93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61</vt:i4>
      </vt:variant>
    </vt:vector>
  </HeadingPairs>
  <TitlesOfParts>
    <vt:vector size="71" baseType="lpstr">
      <vt:lpstr>Home</vt:lpstr>
      <vt:lpstr>Flat Fees</vt:lpstr>
      <vt:lpstr>Addition</vt:lpstr>
      <vt:lpstr>New SFR</vt:lpstr>
      <vt:lpstr>New ADU</vt:lpstr>
      <vt:lpstr>New Apt-Condo</vt:lpstr>
      <vt:lpstr>New Duplex-Townhouse</vt:lpstr>
      <vt:lpstr>Commercial</vt:lpstr>
      <vt:lpstr>Master Fee Schedule</vt:lpstr>
      <vt:lpstr>LFFA Fees 2024</vt:lpstr>
      <vt:lpstr>Addition!Dropdown3</vt:lpstr>
      <vt:lpstr>Commercial!Dropdown3</vt:lpstr>
      <vt:lpstr>'Flat Fees'!Dropdown3</vt:lpstr>
      <vt:lpstr>'New ADU'!Dropdown3</vt:lpstr>
      <vt:lpstr>'New Apt-Condo'!Dropdown3</vt:lpstr>
      <vt:lpstr>'New Duplex-Townhouse'!Dropdown3</vt:lpstr>
      <vt:lpstr>'New SFR'!Dropdown3</vt:lpstr>
      <vt:lpstr>Addition!Print_Area</vt:lpstr>
      <vt:lpstr>Commercial!Print_Area</vt:lpstr>
      <vt:lpstr>'Flat Fees'!Print_Area</vt:lpstr>
      <vt:lpstr>'Master Fee Schedule'!Print_Area</vt:lpstr>
      <vt:lpstr>'New ADU'!Print_Area</vt:lpstr>
      <vt:lpstr>'New Apt-Condo'!Print_Area</vt:lpstr>
      <vt:lpstr>'New Duplex-Townhouse'!Print_Area</vt:lpstr>
      <vt:lpstr>'New SFR'!Print_Area</vt:lpstr>
      <vt:lpstr>Addition!Text15</vt:lpstr>
      <vt:lpstr>Commercial!Text15</vt:lpstr>
      <vt:lpstr>'Flat Fees'!Text15</vt:lpstr>
      <vt:lpstr>'New ADU'!Text15</vt:lpstr>
      <vt:lpstr>'New Apt-Condo'!Text15</vt:lpstr>
      <vt:lpstr>'New Duplex-Townhouse'!Text15</vt:lpstr>
      <vt:lpstr>'New SFR'!Text15</vt:lpstr>
      <vt:lpstr>Addition!Text16</vt:lpstr>
      <vt:lpstr>Commercial!Text16</vt:lpstr>
      <vt:lpstr>'Flat Fees'!Text16</vt:lpstr>
      <vt:lpstr>'New ADU'!Text16</vt:lpstr>
      <vt:lpstr>'New Apt-Condo'!Text16</vt:lpstr>
      <vt:lpstr>'New Duplex-Townhouse'!Text16</vt:lpstr>
      <vt:lpstr>'New SFR'!Text16</vt:lpstr>
      <vt:lpstr>Addition!Text18</vt:lpstr>
      <vt:lpstr>Commercial!Text18</vt:lpstr>
      <vt:lpstr>'Flat Fees'!Text18</vt:lpstr>
      <vt:lpstr>'New ADU'!Text18</vt:lpstr>
      <vt:lpstr>'New Apt-Condo'!Text18</vt:lpstr>
      <vt:lpstr>'New Duplex-Townhouse'!Text18</vt:lpstr>
      <vt:lpstr>'New SFR'!Text18</vt:lpstr>
      <vt:lpstr>Addition!Text19</vt:lpstr>
      <vt:lpstr>Commercial!Text19</vt:lpstr>
      <vt:lpstr>'Flat Fees'!Text19</vt:lpstr>
      <vt:lpstr>'New ADU'!Text19</vt:lpstr>
      <vt:lpstr>'New Apt-Condo'!Text19</vt:lpstr>
      <vt:lpstr>'New Duplex-Townhouse'!Text19</vt:lpstr>
      <vt:lpstr>'New SFR'!Text19</vt:lpstr>
      <vt:lpstr>Addition!Text4</vt:lpstr>
      <vt:lpstr>Commercial!Text4</vt:lpstr>
      <vt:lpstr>'New ADU'!Text4</vt:lpstr>
      <vt:lpstr>'New Apt-Condo'!Text4</vt:lpstr>
      <vt:lpstr>'New Duplex-Townhouse'!Text4</vt:lpstr>
      <vt:lpstr>'New SFR'!Text4</vt:lpstr>
      <vt:lpstr>Addition!Text5</vt:lpstr>
      <vt:lpstr>Commercial!Text5</vt:lpstr>
      <vt:lpstr>'New ADU'!Text5</vt:lpstr>
      <vt:lpstr>'New Apt-Condo'!Text5</vt:lpstr>
      <vt:lpstr>'New Duplex-Townhouse'!Text5</vt:lpstr>
      <vt:lpstr>'New SFR'!Text5</vt:lpstr>
      <vt:lpstr>Addition!Text7</vt:lpstr>
      <vt:lpstr>Commercial!Text7</vt:lpstr>
      <vt:lpstr>'New ADU'!Text7</vt:lpstr>
      <vt:lpstr>'New Apt-Condo'!Text7</vt:lpstr>
      <vt:lpstr>'New Duplex-Townhouse'!Text7</vt:lpstr>
      <vt:lpstr>'New SFR'!Text7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Michael</dc:creator>
  <cp:lastModifiedBy>Taylor, Michael</cp:lastModifiedBy>
  <cp:lastPrinted>2024-03-05T19:08:12Z</cp:lastPrinted>
  <dcterms:created xsi:type="dcterms:W3CDTF">2011-03-20T06:53:23Z</dcterms:created>
  <dcterms:modified xsi:type="dcterms:W3CDTF">2024-07-01T16:05:55Z</dcterms:modified>
</cp:coreProperties>
</file>